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Ksiegowosc_SF\Patrycja\IR\dane\2Q22\"/>
    </mc:Choice>
  </mc:AlternateContent>
  <xr:revisionPtr revIDLastSave="0" documentId="13_ncr:1_{ECD083E9-1521-478D-A2EB-B495938D7E61}" xr6:coauthVersionLast="47" xr6:coauthVersionMax="47" xr10:uidLastSave="{00000000-0000-0000-0000-000000000000}"/>
  <bookViews>
    <workbookView xWindow="4200" yWindow="4200" windowWidth="28800" windowHeight="15435" firstSheet="2" activeTab="7" xr2:uid="{476E15B6-A505-4297-A9A4-795DC54647D0}"/>
  </bookViews>
  <sheets>
    <sheet name="P&amp;L" sheetId="1" r:id="rId1"/>
    <sheet name="BS" sheetId="2" r:id="rId2"/>
    <sheet name="CF" sheetId="3" r:id="rId3"/>
    <sheet name="EQ" sheetId="4" r:id="rId4"/>
    <sheet name="16_SEGMENTY_1" sheetId="5" r:id="rId5"/>
    <sheet name="16_SEGMENTY_1A" sheetId="6" r:id="rId6"/>
    <sheet name="16_SEGMENTY_1B" sheetId="7" r:id="rId7"/>
    <sheet name="17_SEGMENTY_2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djHeader">[1]Settings!$E$21</definedName>
    <definedName name="BIP_BS">BS!$B$3:$E$63</definedName>
    <definedName name="BIP_CF">CF!$A$3:$G$52</definedName>
    <definedName name="BIP_EC">EQ!$D$3:$L$23</definedName>
    <definedName name="BIP_EC_OP">EQ!$D$27:$L$44</definedName>
    <definedName name="BIP_EC_OP2">EQ!$D$47:$L$62</definedName>
    <definedName name="BIP_PL">'P&amp;L'!$B$4:$G$53</definedName>
    <definedName name="BIP_POZOSTAŁE_KRÓTKO_ZOBOWIA_FINANSOWE">'[1]49_ZOBOWIĄZANIA'!#REF!</definedName>
    <definedName name="BIP_SEGMENTY_1">'16_SEGMENTY_1'!$B$2:$K$90</definedName>
    <definedName name="BIP_SEGMENTY_1_OP">'16_SEGMENTY_1'!$B$159:$K$242</definedName>
    <definedName name="BIP_SEGMENTY_1_OP_2">'16_SEGMENTY_1'!$B$248:$K$305</definedName>
    <definedName name="BIP_SEGMENTY_PRZYCHODY">'17_SEGMENTY_2'!$B$2:$O$29</definedName>
    <definedName name="BIP_SEGMENTY_PRZYCHODY_OP">'17_SEGMENTY_2'!$B$32:$N$59</definedName>
    <definedName name="BIP_SEGMENTY_PRZYCHODY_OP2">'17_SEGMENTY_2'!$B$62:$O$89</definedName>
    <definedName name="BIP_SEGMENTY_PRZYCHODY_OP4">'17_SEGMENTY_2'!$B$93:$N$120</definedName>
    <definedName name="BIP_SEGMENTY_Q">'16_SEGMENTY_1'!$B$159:$K$242</definedName>
    <definedName name="BIP_SEGMENTY_UZG_DO_SSF" localSheetId="6">'16_SEGMENTY_1B'!$A$3:$G$10</definedName>
    <definedName name="BIP_SEGMENTY_UZG_DO_SSF">'16_SEGMENTY_1A'!$B$3:$I$30</definedName>
    <definedName name="BIP_Segmenty1Acz1">'16_SEGMENTY_1A'!$B$3:$H$30</definedName>
    <definedName name="BIP_Segmenty1Acz2">'16_SEGMENTY_1A'!$B$32:$H$59</definedName>
    <definedName name="BIP_Segmenty1B">'16_SEGMENTY_1B'!$A$3:$G$10</definedName>
    <definedName name="BIP_Segmenty1Q222">'16_SEGMENTY_1'!$B$95:$K$154</definedName>
    <definedName name="BIP_ZOBOWIĄZANIA_EOBUWIE_PFR_RUCHY">'[1]49_ZOBOWIĄZANIA'!#REF!</definedName>
    <definedName name="BIP_ZOBOWIĄZANIA_EQUITYKICKER_RUCHY">'[1]49_ZOBOWIĄZANIA'!#REF!</definedName>
    <definedName name="CTRL_BS" comment="SAP Rounding Management, table">BS!#REF!</definedName>
    <definedName name="CTRL_PL" comment="SAP Rounding Management, table">'P&amp;L'!#REF!</definedName>
    <definedName name="CtrlHeader">[1]Settings!$E$19</definedName>
    <definedName name="D1P">#REF!</definedName>
    <definedName name="DigAfComma">[4]Info!$D$27</definedName>
    <definedName name="ExclSgn">[1]Settings!$E$17</definedName>
    <definedName name="FWT_Akcje_CCC">#REF!</definedName>
    <definedName name="FWT_Akcje_Zarz_RN">#REF!</definedName>
    <definedName name="FWT_Akcjonariusze_uprz">#REF!</definedName>
    <definedName name="FWT_Aktywa_trwale_1">#REF!</definedName>
    <definedName name="FWT_Aktywa_trwale_2">#REF!</definedName>
    <definedName name="FWT_Biura_maklerskie">#REF!</definedName>
    <definedName name="FWT_Dywidenda">#REF!</definedName>
    <definedName name="FWT_Koszty_funk_sklepow">#REF!</definedName>
    <definedName name="FWT_Liczba_sklepow">#REF!</definedName>
    <definedName name="FWT_Powierzchnia_hurt">#REF!</definedName>
    <definedName name="FWT_Skorygowany_zysk">#REF!</definedName>
    <definedName name="FWT_Warranty_subskrypcyjne">#REF!</definedName>
    <definedName name="FWT_Wyk_akcje_CCC">#REF!</definedName>
    <definedName name="FWT_Wyk_podzial_przych">#REF!</definedName>
    <definedName name="FWT_Wyk_powierzchnia_salonow">#REF!</definedName>
    <definedName name="FWT_Wyk_produkcja">#REF!</definedName>
    <definedName name="FWT_Wyk_sezonowosc">#REF!</definedName>
    <definedName name="FWT_Wyk_str_sprzedazy_1">#REF!</definedName>
    <definedName name="FWT_Wyk_str_sprzedazy_2">#REF!</definedName>
    <definedName name="FWT_Wyk_str_sprzedazy_3">#REF!</definedName>
    <definedName name="FWT_Wyk_str_sprzedazy_4">#REF!</definedName>
    <definedName name="FWT_Wyk_str_zatrudnienia_1">#REF!</definedName>
    <definedName name="FWT_Wyk_str_zatrudnienia_2">#REF!</definedName>
    <definedName name="FWT_Wyk_struktura_zakupow_1">#REF!</definedName>
    <definedName name="FWT_Wyk_struktura_zakupow_2">#REF!</definedName>
    <definedName name="FWT_Wyk_wydarzenia_notowania">#REF!</definedName>
    <definedName name="FWT_Wyk_wynagrodzenia_1">#REF!</definedName>
    <definedName name="FWT_Wyk_wynagrodzenia_2">#REF!</definedName>
    <definedName name="FWT_Wyk_zatr_niepelnosprawni">#REF!</definedName>
    <definedName name="FWT_Wynagrodzenia_RN">#REF!</definedName>
    <definedName name="FWT_Wynagrodzenia_Zarz">#REF!</definedName>
    <definedName name="FWT_Wynik_poz_dzial">#REF!</definedName>
    <definedName name="FWT_Wynik_segmentow">#REF!</definedName>
    <definedName name="FWT_Wynik_segmentow_zmiana">#REF!</definedName>
    <definedName name="FWT_Wynik_ze_sprzedazy">#REF!</definedName>
    <definedName name="FWT_Wynik_ze_sprzedazy_segm_1">#REF!</definedName>
    <definedName name="FWT_Wynik_ze_sprzedazy_segm_2">#REF!</definedName>
    <definedName name="FWT_XR">#REF!</definedName>
    <definedName name="FWT_Zapasy">#REF!</definedName>
    <definedName name="FWT_Zatrudnienie_2_1">#REF!</definedName>
    <definedName name="FWT_Zatrudnienie_2_2">#REF!</definedName>
    <definedName name="FWT_Znaczni_akcjonariusze">#REF!</definedName>
    <definedName name="kkk">#REF!</definedName>
    <definedName name="kl">#REF!</definedName>
    <definedName name="NOta8">#REF!</definedName>
    <definedName name="_xlnm.Print_Area" localSheetId="2">CF!$A$3:$G$52</definedName>
    <definedName name="_xlnm.Print_Area" localSheetId="3">EQ!$D$3:$L$106</definedName>
    <definedName name="Okres_Pop_Bil_1H">[1]CZAS!$B$20</definedName>
    <definedName name="Okres2Q">[1]CZAS!$E$2</definedName>
    <definedName name="OkresBiez_2Q">[1]CZAS!$E$1</definedName>
    <definedName name="OkresBiezBil">[1]CZAS!$C$1</definedName>
    <definedName name="OkresBiezPodpis">[1]CZAS!$D$2</definedName>
    <definedName name="OkresBiezR">[1]CZAS!$D$1</definedName>
    <definedName name="OkresBieżPocz">[1]CZAS!$C$8</definedName>
    <definedName name="OkresDodBil">[1]CZAS!$C$10</definedName>
    <definedName name="OkresDodPocz">[1]CZAS!$C$17</definedName>
    <definedName name="OkresDodPodpis">[1]CZAS!$F$10</definedName>
    <definedName name="OkresDodR">[1]CZAS!$D$10</definedName>
    <definedName name="OkresPop_2Q">[1]CZAS!$E$20</definedName>
    <definedName name="OkresPop_2Q_Podpis">[1]CZAS!$E$21</definedName>
    <definedName name="OkresPopBil">[1]CZAS!$C$26</definedName>
    <definedName name="OkresPopBil_Podpis">[1]CZAS!$C$21</definedName>
    <definedName name="OkresPopPocz">[1]CZAS!$C$27</definedName>
    <definedName name="OkresPopPodpis">[1]CZAS!$D$21</definedName>
    <definedName name="OkresPopR">[1]CZAS!$D$20</definedName>
    <definedName name="OkresQ_Podpis">[1]CZAS!$E$2</definedName>
    <definedName name="RndDec">[1]Settings!$E$9</definedName>
    <definedName name="RndMethods">[1]Settings!$E$14:$E$15</definedName>
    <definedName name="RndMethV">[1]Settings!$E$15</definedName>
    <definedName name="RNDS_BS" comment="SAP Rounding Management, table">BS!#REF!</definedName>
    <definedName name="RNDS_PL" comment="SAP Rounding Management, table">'P&amp;L'!#REF!</definedName>
    <definedName name="RndScale">[1]Settings!$E$7</definedName>
    <definedName name="Rounding">[4]Info!$D$26</definedName>
    <definedName name="SAPLblAdjHeader" comment="SAP Rounding Management, label" hidden="1">"Adjustment column header"</definedName>
    <definedName name="SAPLblCtrlHeader" comment="SAP Rounding Management, label" hidden="1">"Control column header"</definedName>
    <definedName name="SAPLblDefault" hidden="1">"Default"</definedName>
    <definedName name="SAPLblDescription" comment="SAP Rounding Management, label" hidden="1">"Description"</definedName>
    <definedName name="SAPLblExclMark" comment="SAP Rounding Management, label" hidden="1">"Amount exclusion mark"</definedName>
    <definedName name="SAPLblHeaderRndColGroup" hidden="1">"SAP Rounding Management: Rounding Adjustments"</definedName>
    <definedName name="SAPLblLevel" hidden="1">"Level"</definedName>
    <definedName name="SAPLblLinkedBDSheet" comment="SAP Rounding Management, label" hidden="1">"Source"</definedName>
    <definedName name="SAPLblLocked" hidden="1">"Locked"</definedName>
    <definedName name="SAPLblNbrDecimals" comment="SAP Rounding Management, label" hidden="1">"Number of decimals"</definedName>
    <definedName name="SAPLblProcessedBy" comment="SAP Rounding Management, label" hidden="1">"Processed by"</definedName>
    <definedName name="SAPLblProcessedOn" comment="SAP Rounding Management, label" hidden="1">"Processed on"</definedName>
    <definedName name="SAPLblProcessedTypeHeading" comment="SAP Rounding Management, label" hidden="1">"Processing"</definedName>
    <definedName name="SAPLblProcessTypeDelete" comment="SAP Rounding Management, label" hidden="1">"Delete"</definedName>
    <definedName name="SAPLblProcessTypePost" comment="SAP Rounding Management, label" hidden="1">"Post"</definedName>
    <definedName name="SAPLblRoundMethods" comment="SAP Rounding Management, label" hidden="1">"Rounding methods"</definedName>
    <definedName name="SAPLblScaleCurrDesc" comment="SAP Rounding Management, label" hidden="1">"Scale and Currency Description"</definedName>
    <definedName name="SAPLblScaleParam" comment="SAP Rounding Management, label" hidden="1">"Scale and rounding parameters"</definedName>
    <definedName name="SAPLblScaleRepvsDisc" comment="SAP Rounding Management, label" hidden="1">"Scale: reporting data vs disclosed data"</definedName>
    <definedName name="SAPLblSettings" comment="SAP Rounding Management, label" hidden="1">"Settings"</definedName>
    <definedName name="SAPLblsTextNbOfErrors" comment="SAP Rounding Management, label" hidden="1">"Number of errors"</definedName>
    <definedName name="SAPLblTableOfContents" comment="SAP Rounding Management, label" hidden="1">"Table of contents"</definedName>
    <definedName name="SAPLblTableParam" comment="SAP Rounding Management, label" hidden="1">"Table display settings"</definedName>
    <definedName name="SAPLblWeight" hidden="1">"Weight"</definedName>
    <definedName name="wrn.Akcje._.Mątwy.">#REF!</definedName>
    <definedName name="wrn.PBC._.Drukowane.">#REF!</definedName>
    <definedName name="xx">#REF!</definedName>
    <definedName name="xxx">#REF!</definedName>
    <definedName name="z">#REF!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0" i="8" l="1"/>
  <c r="M120" i="8"/>
  <c r="L120" i="8"/>
  <c r="K120" i="8"/>
  <c r="J120" i="8"/>
  <c r="I120" i="8"/>
  <c r="H120" i="8"/>
  <c r="G120" i="8"/>
  <c r="F120" i="8"/>
  <c r="E120" i="8"/>
  <c r="D120" i="8"/>
  <c r="N119" i="8"/>
  <c r="M119" i="8"/>
  <c r="L119" i="8"/>
  <c r="K119" i="8"/>
  <c r="J119" i="8"/>
  <c r="I119" i="8"/>
  <c r="H119" i="8"/>
  <c r="G119" i="8"/>
  <c r="F119" i="8"/>
  <c r="E119" i="8"/>
  <c r="D119" i="8"/>
  <c r="N118" i="8"/>
  <c r="M118" i="8"/>
  <c r="L118" i="8"/>
  <c r="K118" i="8"/>
  <c r="J118" i="8"/>
  <c r="I118" i="8"/>
  <c r="H118" i="8"/>
  <c r="G118" i="8"/>
  <c r="F118" i="8"/>
  <c r="E118" i="8"/>
  <c r="D118" i="8"/>
  <c r="N117" i="8"/>
  <c r="M117" i="8"/>
  <c r="L117" i="8"/>
  <c r="K117" i="8"/>
  <c r="J117" i="8"/>
  <c r="I117" i="8"/>
  <c r="H117" i="8"/>
  <c r="G117" i="8"/>
  <c r="F117" i="8"/>
  <c r="E117" i="8"/>
  <c r="D117" i="8"/>
  <c r="N116" i="8"/>
  <c r="M116" i="8"/>
  <c r="L116" i="8"/>
  <c r="K116" i="8"/>
  <c r="J116" i="8"/>
  <c r="I116" i="8"/>
  <c r="H116" i="8"/>
  <c r="G116" i="8"/>
  <c r="F116" i="8"/>
  <c r="E116" i="8"/>
  <c r="D116" i="8"/>
  <c r="N115" i="8"/>
  <c r="M115" i="8"/>
  <c r="L115" i="8"/>
  <c r="K115" i="8"/>
  <c r="J115" i="8"/>
  <c r="I115" i="8"/>
  <c r="H115" i="8"/>
  <c r="G115" i="8"/>
  <c r="F115" i="8"/>
  <c r="E115" i="8"/>
  <c r="D115" i="8"/>
  <c r="N114" i="8"/>
  <c r="M114" i="8"/>
  <c r="L114" i="8"/>
  <c r="K114" i="8"/>
  <c r="J114" i="8"/>
  <c r="I114" i="8"/>
  <c r="H114" i="8"/>
  <c r="G114" i="8"/>
  <c r="F114" i="8"/>
  <c r="E114" i="8"/>
  <c r="D114" i="8"/>
  <c r="N113" i="8"/>
  <c r="M113" i="8"/>
  <c r="L113" i="8"/>
  <c r="K113" i="8"/>
  <c r="J113" i="8"/>
  <c r="I113" i="8"/>
  <c r="H113" i="8"/>
  <c r="G113" i="8"/>
  <c r="F113" i="8"/>
  <c r="E113" i="8"/>
  <c r="D113" i="8"/>
  <c r="N112" i="8"/>
  <c r="M112" i="8"/>
  <c r="L112" i="8"/>
  <c r="K112" i="8"/>
  <c r="J112" i="8"/>
  <c r="I112" i="8"/>
  <c r="H112" i="8"/>
  <c r="G112" i="8"/>
  <c r="F112" i="8"/>
  <c r="E112" i="8"/>
  <c r="D112" i="8"/>
  <c r="N111" i="8"/>
  <c r="M111" i="8"/>
  <c r="L111" i="8"/>
  <c r="K111" i="8"/>
  <c r="J111" i="8"/>
  <c r="I111" i="8"/>
  <c r="H111" i="8"/>
  <c r="G111" i="8"/>
  <c r="F111" i="8"/>
  <c r="E111" i="8"/>
  <c r="D111" i="8"/>
  <c r="N110" i="8"/>
  <c r="M110" i="8"/>
  <c r="L110" i="8"/>
  <c r="K110" i="8"/>
  <c r="J110" i="8"/>
  <c r="I110" i="8"/>
  <c r="H110" i="8"/>
  <c r="G110" i="8"/>
  <c r="F110" i="8"/>
  <c r="E110" i="8"/>
  <c r="D110" i="8"/>
  <c r="N109" i="8"/>
  <c r="M109" i="8"/>
  <c r="L109" i="8"/>
  <c r="K109" i="8"/>
  <c r="J109" i="8"/>
  <c r="I109" i="8"/>
  <c r="H109" i="8"/>
  <c r="G109" i="8"/>
  <c r="F109" i="8"/>
  <c r="E109" i="8"/>
  <c r="D109" i="8"/>
  <c r="N108" i="8"/>
  <c r="M108" i="8"/>
  <c r="L108" i="8"/>
  <c r="K108" i="8"/>
  <c r="J108" i="8"/>
  <c r="I108" i="8"/>
  <c r="H108" i="8"/>
  <c r="G108" i="8"/>
  <c r="F108" i="8"/>
  <c r="E108" i="8"/>
  <c r="D108" i="8"/>
  <c r="N107" i="8"/>
  <c r="M107" i="8"/>
  <c r="L107" i="8"/>
  <c r="K107" i="8"/>
  <c r="J107" i="8"/>
  <c r="I107" i="8"/>
  <c r="H107" i="8"/>
  <c r="G107" i="8"/>
  <c r="F107" i="8"/>
  <c r="E107" i="8"/>
  <c r="D107" i="8"/>
  <c r="N106" i="8"/>
  <c r="M106" i="8"/>
  <c r="L106" i="8"/>
  <c r="K106" i="8"/>
  <c r="J106" i="8"/>
  <c r="I106" i="8"/>
  <c r="H106" i="8"/>
  <c r="G106" i="8"/>
  <c r="F106" i="8"/>
  <c r="E106" i="8"/>
  <c r="D106" i="8"/>
  <c r="N105" i="8"/>
  <c r="M105" i="8"/>
  <c r="L105" i="8"/>
  <c r="K105" i="8"/>
  <c r="J105" i="8"/>
  <c r="I105" i="8"/>
  <c r="H105" i="8"/>
  <c r="G105" i="8"/>
  <c r="F105" i="8"/>
  <c r="E105" i="8"/>
  <c r="D105" i="8"/>
  <c r="N104" i="8"/>
  <c r="M104" i="8"/>
  <c r="L104" i="8"/>
  <c r="K104" i="8"/>
  <c r="J104" i="8"/>
  <c r="I104" i="8"/>
  <c r="H104" i="8"/>
  <c r="G104" i="8"/>
  <c r="F104" i="8"/>
  <c r="E104" i="8"/>
  <c r="D104" i="8"/>
  <c r="N103" i="8"/>
  <c r="M103" i="8"/>
  <c r="L103" i="8"/>
  <c r="K103" i="8"/>
  <c r="J103" i="8"/>
  <c r="I103" i="8"/>
  <c r="H103" i="8"/>
  <c r="G103" i="8"/>
  <c r="F103" i="8"/>
  <c r="E103" i="8"/>
  <c r="D103" i="8"/>
  <c r="N102" i="8"/>
  <c r="M102" i="8"/>
  <c r="L102" i="8"/>
  <c r="K102" i="8"/>
  <c r="J102" i="8"/>
  <c r="I102" i="8"/>
  <c r="H102" i="8"/>
  <c r="G102" i="8"/>
  <c r="F102" i="8"/>
  <c r="E102" i="8"/>
  <c r="D102" i="8"/>
  <c r="N101" i="8"/>
  <c r="M101" i="8"/>
  <c r="L101" i="8"/>
  <c r="K101" i="8"/>
  <c r="J101" i="8"/>
  <c r="I101" i="8"/>
  <c r="H101" i="8"/>
  <c r="G101" i="8"/>
  <c r="F101" i="8"/>
  <c r="E101" i="8"/>
  <c r="D101" i="8"/>
  <c r="N100" i="8"/>
  <c r="M100" i="8"/>
  <c r="L100" i="8"/>
  <c r="K100" i="8"/>
  <c r="J100" i="8"/>
  <c r="I100" i="8"/>
  <c r="H100" i="8"/>
  <c r="G100" i="8"/>
  <c r="F100" i="8"/>
  <c r="E100" i="8"/>
  <c r="D100" i="8"/>
  <c r="N99" i="8"/>
  <c r="M99" i="8"/>
  <c r="L99" i="8"/>
  <c r="K99" i="8"/>
  <c r="J99" i="8"/>
  <c r="I99" i="8"/>
  <c r="H99" i="8"/>
  <c r="G99" i="8"/>
  <c r="F99" i="8"/>
  <c r="E99" i="8"/>
  <c r="D99" i="8"/>
  <c r="N98" i="8"/>
  <c r="M98" i="8"/>
  <c r="L98" i="8"/>
  <c r="K98" i="8"/>
  <c r="J98" i="8"/>
  <c r="I98" i="8"/>
  <c r="H98" i="8"/>
  <c r="G98" i="8"/>
  <c r="F98" i="8"/>
  <c r="E98" i="8"/>
  <c r="D98" i="8"/>
  <c r="N97" i="8"/>
  <c r="M97" i="8"/>
  <c r="L97" i="8"/>
  <c r="K97" i="8"/>
  <c r="J97" i="8"/>
  <c r="I97" i="8"/>
  <c r="H97" i="8"/>
  <c r="G97" i="8"/>
  <c r="F97" i="8"/>
  <c r="E97" i="8"/>
  <c r="D97" i="8"/>
  <c r="N96" i="8"/>
  <c r="M96" i="8"/>
  <c r="L96" i="8"/>
  <c r="K96" i="8"/>
  <c r="J96" i="8"/>
  <c r="I96" i="8"/>
  <c r="H96" i="8"/>
  <c r="G96" i="8"/>
  <c r="F96" i="8"/>
  <c r="E96" i="8"/>
  <c r="D96" i="8"/>
  <c r="B94" i="8"/>
  <c r="N89" i="8"/>
  <c r="M89" i="8"/>
  <c r="L89" i="8"/>
  <c r="K89" i="8"/>
  <c r="J89" i="8"/>
  <c r="I89" i="8"/>
  <c r="H89" i="8"/>
  <c r="G89" i="8"/>
  <c r="F89" i="8"/>
  <c r="E89" i="8"/>
  <c r="D89" i="8"/>
  <c r="O88" i="8"/>
  <c r="N88" i="8"/>
  <c r="M88" i="8"/>
  <c r="L88" i="8"/>
  <c r="K88" i="8"/>
  <c r="J88" i="8"/>
  <c r="I88" i="8"/>
  <c r="H88" i="8"/>
  <c r="G88" i="8"/>
  <c r="F88" i="8"/>
  <c r="E88" i="8"/>
  <c r="D88" i="8"/>
  <c r="O87" i="8"/>
  <c r="N87" i="8"/>
  <c r="M87" i="8"/>
  <c r="L87" i="8"/>
  <c r="K87" i="8"/>
  <c r="J87" i="8"/>
  <c r="I87" i="8"/>
  <c r="H87" i="8"/>
  <c r="G87" i="8"/>
  <c r="F87" i="8"/>
  <c r="E87" i="8"/>
  <c r="D87" i="8"/>
  <c r="O86" i="8"/>
  <c r="N86" i="8"/>
  <c r="M86" i="8"/>
  <c r="L86" i="8"/>
  <c r="K86" i="8"/>
  <c r="J86" i="8"/>
  <c r="I86" i="8"/>
  <c r="H86" i="8"/>
  <c r="G86" i="8"/>
  <c r="F86" i="8"/>
  <c r="E86" i="8"/>
  <c r="D86" i="8"/>
  <c r="O85" i="8"/>
  <c r="N85" i="8"/>
  <c r="M85" i="8"/>
  <c r="L85" i="8"/>
  <c r="K85" i="8"/>
  <c r="J85" i="8"/>
  <c r="I85" i="8"/>
  <c r="H85" i="8"/>
  <c r="G85" i="8"/>
  <c r="F85" i="8"/>
  <c r="E85" i="8"/>
  <c r="D85" i="8"/>
  <c r="O84" i="8"/>
  <c r="N84" i="8"/>
  <c r="M84" i="8"/>
  <c r="L84" i="8"/>
  <c r="K84" i="8"/>
  <c r="J84" i="8"/>
  <c r="I84" i="8"/>
  <c r="H84" i="8"/>
  <c r="G84" i="8"/>
  <c r="F84" i="8"/>
  <c r="E84" i="8"/>
  <c r="D84" i="8"/>
  <c r="O83" i="8"/>
  <c r="N83" i="8"/>
  <c r="M83" i="8"/>
  <c r="L83" i="8"/>
  <c r="K83" i="8"/>
  <c r="J83" i="8"/>
  <c r="I83" i="8"/>
  <c r="H83" i="8"/>
  <c r="G83" i="8"/>
  <c r="F83" i="8"/>
  <c r="E83" i="8"/>
  <c r="D83" i="8"/>
  <c r="O82" i="8"/>
  <c r="N82" i="8"/>
  <c r="M82" i="8"/>
  <c r="L82" i="8"/>
  <c r="K82" i="8"/>
  <c r="J82" i="8"/>
  <c r="I82" i="8"/>
  <c r="H82" i="8"/>
  <c r="G82" i="8"/>
  <c r="F82" i="8"/>
  <c r="E82" i="8"/>
  <c r="D82" i="8"/>
  <c r="O81" i="8"/>
  <c r="N81" i="8"/>
  <c r="M81" i="8"/>
  <c r="L81" i="8"/>
  <c r="K81" i="8"/>
  <c r="J81" i="8"/>
  <c r="I81" i="8"/>
  <c r="H81" i="8"/>
  <c r="G81" i="8"/>
  <c r="F81" i="8"/>
  <c r="E81" i="8"/>
  <c r="D81" i="8"/>
  <c r="O80" i="8"/>
  <c r="N80" i="8"/>
  <c r="M80" i="8"/>
  <c r="L80" i="8"/>
  <c r="K80" i="8"/>
  <c r="J80" i="8"/>
  <c r="I80" i="8"/>
  <c r="H80" i="8"/>
  <c r="G80" i="8"/>
  <c r="F80" i="8"/>
  <c r="E80" i="8"/>
  <c r="D80" i="8"/>
  <c r="N79" i="8"/>
  <c r="M79" i="8"/>
  <c r="L79" i="8"/>
  <c r="K79" i="8"/>
  <c r="J79" i="8"/>
  <c r="I79" i="8"/>
  <c r="H79" i="8"/>
  <c r="G79" i="8"/>
  <c r="F79" i="8"/>
  <c r="E79" i="8"/>
  <c r="D79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O76" i="8"/>
  <c r="O79" i="8" s="1"/>
  <c r="O89" i="8" s="1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O65" i="8"/>
  <c r="N65" i="8"/>
  <c r="M65" i="8"/>
  <c r="L65" i="8"/>
  <c r="K65" i="8"/>
  <c r="J65" i="8"/>
  <c r="I65" i="8"/>
  <c r="H65" i="8"/>
  <c r="G65" i="8"/>
  <c r="F65" i="8"/>
  <c r="E65" i="8"/>
  <c r="D65" i="8"/>
  <c r="K63" i="8"/>
  <c r="B63" i="8"/>
  <c r="N59" i="8"/>
  <c r="M59" i="8"/>
  <c r="L59" i="8"/>
  <c r="K59" i="8"/>
  <c r="J59" i="8"/>
  <c r="I59" i="8"/>
  <c r="H59" i="8"/>
  <c r="G59" i="8"/>
  <c r="F59" i="8"/>
  <c r="E59" i="8"/>
  <c r="D59" i="8"/>
  <c r="N58" i="8"/>
  <c r="M58" i="8"/>
  <c r="L58" i="8"/>
  <c r="K58" i="8"/>
  <c r="J58" i="8"/>
  <c r="I58" i="8"/>
  <c r="H58" i="8"/>
  <c r="G58" i="8"/>
  <c r="F58" i="8"/>
  <c r="E58" i="8"/>
  <c r="D58" i="8"/>
  <c r="N57" i="8"/>
  <c r="M57" i="8"/>
  <c r="L57" i="8"/>
  <c r="K57" i="8"/>
  <c r="J57" i="8"/>
  <c r="I57" i="8"/>
  <c r="H57" i="8"/>
  <c r="G57" i="8"/>
  <c r="F57" i="8"/>
  <c r="E57" i="8"/>
  <c r="D57" i="8"/>
  <c r="N56" i="8"/>
  <c r="M56" i="8"/>
  <c r="L56" i="8"/>
  <c r="K56" i="8"/>
  <c r="J56" i="8"/>
  <c r="I56" i="8"/>
  <c r="H56" i="8"/>
  <c r="G56" i="8"/>
  <c r="F56" i="8"/>
  <c r="E56" i="8"/>
  <c r="D56" i="8"/>
  <c r="N55" i="8"/>
  <c r="M55" i="8"/>
  <c r="L55" i="8"/>
  <c r="K55" i="8"/>
  <c r="J55" i="8"/>
  <c r="I55" i="8"/>
  <c r="H55" i="8"/>
  <c r="G55" i="8"/>
  <c r="F55" i="8"/>
  <c r="E55" i="8"/>
  <c r="D55" i="8"/>
  <c r="N54" i="8"/>
  <c r="M54" i="8"/>
  <c r="L54" i="8"/>
  <c r="K54" i="8"/>
  <c r="J54" i="8"/>
  <c r="I54" i="8"/>
  <c r="H54" i="8"/>
  <c r="G54" i="8"/>
  <c r="F54" i="8"/>
  <c r="E54" i="8"/>
  <c r="D54" i="8"/>
  <c r="N53" i="8"/>
  <c r="M53" i="8"/>
  <c r="L53" i="8"/>
  <c r="K53" i="8"/>
  <c r="J53" i="8"/>
  <c r="I53" i="8"/>
  <c r="H53" i="8"/>
  <c r="G53" i="8"/>
  <c r="F53" i="8"/>
  <c r="E53" i="8"/>
  <c r="D53" i="8"/>
  <c r="N52" i="8"/>
  <c r="M52" i="8"/>
  <c r="L52" i="8"/>
  <c r="K52" i="8"/>
  <c r="J52" i="8"/>
  <c r="I52" i="8"/>
  <c r="H52" i="8"/>
  <c r="G52" i="8"/>
  <c r="F52" i="8"/>
  <c r="E52" i="8"/>
  <c r="D52" i="8"/>
  <c r="N51" i="8"/>
  <c r="M51" i="8"/>
  <c r="L51" i="8"/>
  <c r="K51" i="8"/>
  <c r="J51" i="8"/>
  <c r="I51" i="8"/>
  <c r="H51" i="8"/>
  <c r="G51" i="8"/>
  <c r="F51" i="8"/>
  <c r="E51" i="8"/>
  <c r="D51" i="8"/>
  <c r="N50" i="8"/>
  <c r="M50" i="8"/>
  <c r="L50" i="8"/>
  <c r="K50" i="8"/>
  <c r="J50" i="8"/>
  <c r="I50" i="8"/>
  <c r="H50" i="8"/>
  <c r="G50" i="8"/>
  <c r="F50" i="8"/>
  <c r="E50" i="8"/>
  <c r="D50" i="8"/>
  <c r="N49" i="8"/>
  <c r="M49" i="8"/>
  <c r="L49" i="8"/>
  <c r="K49" i="8"/>
  <c r="J49" i="8"/>
  <c r="I49" i="8"/>
  <c r="H49" i="8"/>
  <c r="G49" i="8"/>
  <c r="F49" i="8"/>
  <c r="E49" i="8"/>
  <c r="D49" i="8"/>
  <c r="N48" i="8"/>
  <c r="M48" i="8"/>
  <c r="L48" i="8"/>
  <c r="K48" i="8"/>
  <c r="J48" i="8"/>
  <c r="I48" i="8"/>
  <c r="H48" i="8"/>
  <c r="G48" i="8"/>
  <c r="F48" i="8"/>
  <c r="E48" i="8"/>
  <c r="D48" i="8"/>
  <c r="N47" i="8"/>
  <c r="M47" i="8"/>
  <c r="L47" i="8"/>
  <c r="K47" i="8"/>
  <c r="J47" i="8"/>
  <c r="I47" i="8"/>
  <c r="H47" i="8"/>
  <c r="G47" i="8"/>
  <c r="F47" i="8"/>
  <c r="E47" i="8"/>
  <c r="D47" i="8"/>
  <c r="N46" i="8"/>
  <c r="M46" i="8"/>
  <c r="L46" i="8"/>
  <c r="K46" i="8"/>
  <c r="J46" i="8"/>
  <c r="I46" i="8"/>
  <c r="H46" i="8"/>
  <c r="G46" i="8"/>
  <c r="F46" i="8"/>
  <c r="E46" i="8"/>
  <c r="D46" i="8"/>
  <c r="N45" i="8"/>
  <c r="M45" i="8"/>
  <c r="L45" i="8"/>
  <c r="K45" i="8"/>
  <c r="J45" i="8"/>
  <c r="I45" i="8"/>
  <c r="H45" i="8"/>
  <c r="G45" i="8"/>
  <c r="F45" i="8"/>
  <c r="E45" i="8"/>
  <c r="D45" i="8"/>
  <c r="N44" i="8"/>
  <c r="M44" i="8"/>
  <c r="L44" i="8"/>
  <c r="K44" i="8"/>
  <c r="J44" i="8"/>
  <c r="I44" i="8"/>
  <c r="H44" i="8"/>
  <c r="G44" i="8"/>
  <c r="F44" i="8"/>
  <c r="E44" i="8"/>
  <c r="D44" i="8"/>
  <c r="N43" i="8"/>
  <c r="M43" i="8"/>
  <c r="L43" i="8"/>
  <c r="K43" i="8"/>
  <c r="J43" i="8"/>
  <c r="I43" i="8"/>
  <c r="H43" i="8"/>
  <c r="G43" i="8"/>
  <c r="F43" i="8"/>
  <c r="E43" i="8"/>
  <c r="D43" i="8"/>
  <c r="N42" i="8"/>
  <c r="M42" i="8"/>
  <c r="L42" i="8"/>
  <c r="K42" i="8"/>
  <c r="J42" i="8"/>
  <c r="I42" i="8"/>
  <c r="H42" i="8"/>
  <c r="G42" i="8"/>
  <c r="F42" i="8"/>
  <c r="E42" i="8"/>
  <c r="D42" i="8"/>
  <c r="N41" i="8"/>
  <c r="M41" i="8"/>
  <c r="L41" i="8"/>
  <c r="K41" i="8"/>
  <c r="J41" i="8"/>
  <c r="I41" i="8"/>
  <c r="H41" i="8"/>
  <c r="G41" i="8"/>
  <c r="F41" i="8"/>
  <c r="E41" i="8"/>
  <c r="D41" i="8"/>
  <c r="N40" i="8"/>
  <c r="M40" i="8"/>
  <c r="L40" i="8"/>
  <c r="K40" i="8"/>
  <c r="J40" i="8"/>
  <c r="I40" i="8"/>
  <c r="H40" i="8"/>
  <c r="G40" i="8"/>
  <c r="F40" i="8"/>
  <c r="E40" i="8"/>
  <c r="D40" i="8"/>
  <c r="N39" i="8"/>
  <c r="M39" i="8"/>
  <c r="L39" i="8"/>
  <c r="K39" i="8"/>
  <c r="J39" i="8"/>
  <c r="I39" i="8"/>
  <c r="H39" i="8"/>
  <c r="G39" i="8"/>
  <c r="F39" i="8"/>
  <c r="E39" i="8"/>
  <c r="D39" i="8"/>
  <c r="N38" i="8"/>
  <c r="M38" i="8"/>
  <c r="L38" i="8"/>
  <c r="K38" i="8"/>
  <c r="J38" i="8"/>
  <c r="I38" i="8"/>
  <c r="H38" i="8"/>
  <c r="G38" i="8"/>
  <c r="F38" i="8"/>
  <c r="E38" i="8"/>
  <c r="D38" i="8"/>
  <c r="N37" i="8"/>
  <c r="M37" i="8"/>
  <c r="L37" i="8"/>
  <c r="K37" i="8"/>
  <c r="J37" i="8"/>
  <c r="I37" i="8"/>
  <c r="H37" i="8"/>
  <c r="G37" i="8"/>
  <c r="F37" i="8"/>
  <c r="E37" i="8"/>
  <c r="D37" i="8"/>
  <c r="N36" i="8"/>
  <c r="M36" i="8"/>
  <c r="L36" i="8"/>
  <c r="K36" i="8"/>
  <c r="J36" i="8"/>
  <c r="I36" i="8"/>
  <c r="H36" i="8"/>
  <c r="G36" i="8"/>
  <c r="F36" i="8"/>
  <c r="E36" i="8"/>
  <c r="D36" i="8"/>
  <c r="N35" i="8"/>
  <c r="M35" i="8"/>
  <c r="L35" i="8"/>
  <c r="K35" i="8"/>
  <c r="J35" i="8"/>
  <c r="I35" i="8"/>
  <c r="H35" i="8"/>
  <c r="G35" i="8"/>
  <c r="F35" i="8"/>
  <c r="E35" i="8"/>
  <c r="D35" i="8"/>
  <c r="B33" i="8"/>
  <c r="N29" i="8"/>
  <c r="M29" i="8"/>
  <c r="L29" i="8"/>
  <c r="K29" i="8"/>
  <c r="J29" i="8"/>
  <c r="I29" i="8"/>
  <c r="H29" i="8"/>
  <c r="G29" i="8"/>
  <c r="F29" i="8"/>
  <c r="E29" i="8"/>
  <c r="D29" i="8"/>
  <c r="O28" i="8"/>
  <c r="N28" i="8"/>
  <c r="M28" i="8"/>
  <c r="L28" i="8"/>
  <c r="K28" i="8"/>
  <c r="J28" i="8"/>
  <c r="I28" i="8"/>
  <c r="H28" i="8"/>
  <c r="G28" i="8"/>
  <c r="F28" i="8"/>
  <c r="E28" i="8"/>
  <c r="D28" i="8"/>
  <c r="O27" i="8"/>
  <c r="N27" i="8"/>
  <c r="M27" i="8"/>
  <c r="L27" i="8"/>
  <c r="K27" i="8"/>
  <c r="J27" i="8"/>
  <c r="I27" i="8"/>
  <c r="H27" i="8"/>
  <c r="G27" i="8"/>
  <c r="F27" i="8"/>
  <c r="E27" i="8"/>
  <c r="D27" i="8"/>
  <c r="O26" i="8"/>
  <c r="N26" i="8"/>
  <c r="M26" i="8"/>
  <c r="L26" i="8"/>
  <c r="K26" i="8"/>
  <c r="J26" i="8"/>
  <c r="I26" i="8"/>
  <c r="H26" i="8"/>
  <c r="G26" i="8"/>
  <c r="F26" i="8"/>
  <c r="E26" i="8"/>
  <c r="D26" i="8"/>
  <c r="O25" i="8"/>
  <c r="N25" i="8"/>
  <c r="M25" i="8"/>
  <c r="L25" i="8"/>
  <c r="K25" i="8"/>
  <c r="J25" i="8"/>
  <c r="I25" i="8"/>
  <c r="H25" i="8"/>
  <c r="G25" i="8"/>
  <c r="F25" i="8"/>
  <c r="E25" i="8"/>
  <c r="D25" i="8"/>
  <c r="O24" i="8"/>
  <c r="N24" i="8"/>
  <c r="M24" i="8"/>
  <c r="L24" i="8"/>
  <c r="K24" i="8"/>
  <c r="J24" i="8"/>
  <c r="I24" i="8"/>
  <c r="H24" i="8"/>
  <c r="G24" i="8"/>
  <c r="F24" i="8"/>
  <c r="E24" i="8"/>
  <c r="D24" i="8"/>
  <c r="O23" i="8"/>
  <c r="N23" i="8"/>
  <c r="M23" i="8"/>
  <c r="L23" i="8"/>
  <c r="K23" i="8"/>
  <c r="J23" i="8"/>
  <c r="I23" i="8"/>
  <c r="H23" i="8"/>
  <c r="G23" i="8"/>
  <c r="F23" i="8"/>
  <c r="E23" i="8"/>
  <c r="D23" i="8"/>
  <c r="O22" i="8"/>
  <c r="N22" i="8"/>
  <c r="M22" i="8"/>
  <c r="L22" i="8"/>
  <c r="K22" i="8"/>
  <c r="J22" i="8"/>
  <c r="I22" i="8"/>
  <c r="H22" i="8"/>
  <c r="G22" i="8"/>
  <c r="F22" i="8"/>
  <c r="E22" i="8"/>
  <c r="D22" i="8"/>
  <c r="O21" i="8"/>
  <c r="N21" i="8"/>
  <c r="M21" i="8"/>
  <c r="L21" i="8"/>
  <c r="K21" i="8"/>
  <c r="J21" i="8"/>
  <c r="I21" i="8"/>
  <c r="H21" i="8"/>
  <c r="G21" i="8"/>
  <c r="F21" i="8"/>
  <c r="E21" i="8"/>
  <c r="D21" i="8"/>
  <c r="O20" i="8"/>
  <c r="N20" i="8"/>
  <c r="M20" i="8"/>
  <c r="L20" i="8"/>
  <c r="K20" i="8"/>
  <c r="J20" i="8"/>
  <c r="I20" i="8"/>
  <c r="H20" i="8"/>
  <c r="G20" i="8"/>
  <c r="F20" i="8"/>
  <c r="E20" i="8"/>
  <c r="D20" i="8"/>
  <c r="N19" i="8"/>
  <c r="M19" i="8"/>
  <c r="L19" i="8"/>
  <c r="K19" i="8"/>
  <c r="J19" i="8"/>
  <c r="I19" i="8"/>
  <c r="H19" i="8"/>
  <c r="G19" i="8"/>
  <c r="F19" i="8"/>
  <c r="E19" i="8"/>
  <c r="D19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6" i="8"/>
  <c r="O19" i="8" s="1"/>
  <c r="O29" i="8" s="1"/>
  <c r="N16" i="8"/>
  <c r="M16" i="8"/>
  <c r="L16" i="8"/>
  <c r="K16" i="8"/>
  <c r="J16" i="8"/>
  <c r="I16" i="8"/>
  <c r="H16" i="8"/>
  <c r="G16" i="8"/>
  <c r="F16" i="8"/>
  <c r="E16" i="8"/>
  <c r="D16" i="8"/>
  <c r="C16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O9" i="8"/>
  <c r="N9" i="8"/>
  <c r="M9" i="8"/>
  <c r="L9" i="8"/>
  <c r="K9" i="8"/>
  <c r="J9" i="8"/>
  <c r="I9" i="8"/>
  <c r="H9" i="8"/>
  <c r="G9" i="8"/>
  <c r="F9" i="8"/>
  <c r="E9" i="8"/>
  <c r="D9" i="8"/>
  <c r="C9" i="8"/>
  <c r="O8" i="8"/>
  <c r="N8" i="8"/>
  <c r="M8" i="8"/>
  <c r="L8" i="8"/>
  <c r="K8" i="8"/>
  <c r="J8" i="8"/>
  <c r="I8" i="8"/>
  <c r="H8" i="8"/>
  <c r="G8" i="8"/>
  <c r="F8" i="8"/>
  <c r="E8" i="8"/>
  <c r="D8" i="8"/>
  <c r="C8" i="8"/>
  <c r="O7" i="8"/>
  <c r="N7" i="8"/>
  <c r="M7" i="8"/>
  <c r="L7" i="8"/>
  <c r="K7" i="8"/>
  <c r="J7" i="8"/>
  <c r="I7" i="8"/>
  <c r="H7" i="8"/>
  <c r="G7" i="8"/>
  <c r="F7" i="8"/>
  <c r="E7" i="8"/>
  <c r="D7" i="8"/>
  <c r="C7" i="8"/>
  <c r="O6" i="8"/>
  <c r="N6" i="8"/>
  <c r="M6" i="8"/>
  <c r="L6" i="8"/>
  <c r="K6" i="8"/>
  <c r="J6" i="8"/>
  <c r="I6" i="8"/>
  <c r="H6" i="8"/>
  <c r="G6" i="8"/>
  <c r="F6" i="8"/>
  <c r="E6" i="8"/>
  <c r="D6" i="8"/>
  <c r="C6" i="8"/>
  <c r="O5" i="8"/>
  <c r="N5" i="8"/>
  <c r="M5" i="8"/>
  <c r="L5" i="8"/>
  <c r="K5" i="8"/>
  <c r="J5" i="8"/>
  <c r="I5" i="8"/>
  <c r="H5" i="8"/>
  <c r="G5" i="8"/>
  <c r="F5" i="8"/>
  <c r="E5" i="8"/>
  <c r="D5" i="8"/>
  <c r="O4" i="8"/>
  <c r="O3" i="8"/>
  <c r="K3" i="8"/>
  <c r="B3" i="8"/>
  <c r="O2" i="8"/>
  <c r="G10" i="7"/>
  <c r="J10" i="7" s="1"/>
  <c r="F10" i="7"/>
  <c r="E10" i="7"/>
  <c r="D10" i="7"/>
  <c r="I10" i="7" s="1"/>
  <c r="C10" i="7"/>
  <c r="B10" i="7"/>
  <c r="G9" i="7"/>
  <c r="J9" i="7" s="1"/>
  <c r="F9" i="7"/>
  <c r="E9" i="7"/>
  <c r="D9" i="7"/>
  <c r="I9" i="7" s="1"/>
  <c r="C9" i="7"/>
  <c r="B9" i="7"/>
  <c r="G8" i="7"/>
  <c r="J8" i="7" s="1"/>
  <c r="F8" i="7"/>
  <c r="E8" i="7"/>
  <c r="D8" i="7"/>
  <c r="I8" i="7" s="1"/>
  <c r="C8" i="7"/>
  <c r="B8" i="7"/>
  <c r="G7" i="7"/>
  <c r="J7" i="7" s="1"/>
  <c r="F7" i="7"/>
  <c r="E7" i="7"/>
  <c r="D7" i="7"/>
  <c r="I7" i="7" s="1"/>
  <c r="C7" i="7"/>
  <c r="B7" i="7"/>
  <c r="E4" i="7"/>
  <c r="B4" i="7"/>
  <c r="H59" i="6"/>
  <c r="G59" i="6"/>
  <c r="F59" i="6"/>
  <c r="E59" i="6"/>
  <c r="D59" i="6"/>
  <c r="C59" i="6"/>
  <c r="H58" i="6"/>
  <c r="G58" i="6"/>
  <c r="F58" i="6"/>
  <c r="E58" i="6"/>
  <c r="D58" i="6"/>
  <c r="C58" i="6"/>
  <c r="H57" i="6"/>
  <c r="G57" i="6"/>
  <c r="F57" i="6"/>
  <c r="E57" i="6"/>
  <c r="D57" i="6"/>
  <c r="C57" i="6"/>
  <c r="H55" i="6"/>
  <c r="G55" i="6"/>
  <c r="F55" i="6"/>
  <c r="E55" i="6"/>
  <c r="D55" i="6"/>
  <c r="C55" i="6"/>
  <c r="G54" i="6"/>
  <c r="D54" i="6"/>
  <c r="H52" i="6"/>
  <c r="H51" i="6"/>
  <c r="G51" i="6"/>
  <c r="F51" i="6"/>
  <c r="E51" i="6"/>
  <c r="D51" i="6"/>
  <c r="C51" i="6"/>
  <c r="H50" i="6"/>
  <c r="G50" i="6"/>
  <c r="F50" i="6"/>
  <c r="E50" i="6"/>
  <c r="D50" i="6"/>
  <c r="C50" i="6"/>
  <c r="H49" i="6"/>
  <c r="G49" i="6"/>
  <c r="F49" i="6"/>
  <c r="E49" i="6"/>
  <c r="D49" i="6"/>
  <c r="C49" i="6"/>
  <c r="H48" i="6"/>
  <c r="G48" i="6"/>
  <c r="F48" i="6"/>
  <c r="E48" i="6"/>
  <c r="D48" i="6"/>
  <c r="C48" i="6"/>
  <c r="H47" i="6"/>
  <c r="G47" i="6"/>
  <c r="F47" i="6"/>
  <c r="E47" i="6"/>
  <c r="D47" i="6"/>
  <c r="C47" i="6"/>
  <c r="H46" i="6"/>
  <c r="G46" i="6"/>
  <c r="F46" i="6"/>
  <c r="E46" i="6"/>
  <c r="D46" i="6"/>
  <c r="C46" i="6"/>
  <c r="H45" i="6"/>
  <c r="G45" i="6"/>
  <c r="F45" i="6"/>
  <c r="E45" i="6"/>
  <c r="D45" i="6"/>
  <c r="C45" i="6"/>
  <c r="H44" i="6"/>
  <c r="G44" i="6"/>
  <c r="F44" i="6"/>
  <c r="E44" i="6"/>
  <c r="D44" i="6"/>
  <c r="C44" i="6"/>
  <c r="H43" i="6"/>
  <c r="H42" i="6"/>
  <c r="G42" i="6"/>
  <c r="F42" i="6"/>
  <c r="C42" i="6"/>
  <c r="H41" i="6"/>
  <c r="G41" i="6"/>
  <c r="F41" i="6"/>
  <c r="D41" i="6"/>
  <c r="H40" i="6"/>
  <c r="E40" i="6"/>
  <c r="H39" i="6"/>
  <c r="G39" i="6"/>
  <c r="F39" i="6"/>
  <c r="C39" i="6"/>
  <c r="H38" i="6"/>
  <c r="H37" i="6"/>
  <c r="G37" i="6"/>
  <c r="F37" i="6"/>
  <c r="E37" i="6"/>
  <c r="D37" i="6"/>
  <c r="C37" i="6"/>
  <c r="H36" i="6"/>
  <c r="G36" i="6"/>
  <c r="F36" i="6"/>
  <c r="E36" i="6"/>
  <c r="D36" i="6"/>
  <c r="C36" i="6"/>
  <c r="H35" i="6"/>
  <c r="G35" i="6"/>
  <c r="F35" i="6"/>
  <c r="E35" i="6"/>
  <c r="D35" i="6"/>
  <c r="C35" i="6"/>
  <c r="H30" i="6"/>
  <c r="G30" i="6"/>
  <c r="F30" i="6"/>
  <c r="E30" i="6"/>
  <c r="D30" i="6"/>
  <c r="C30" i="6"/>
  <c r="H29" i="6"/>
  <c r="G29" i="6"/>
  <c r="F29" i="6"/>
  <c r="E29" i="6"/>
  <c r="D29" i="6"/>
  <c r="C29" i="6"/>
  <c r="H28" i="6"/>
  <c r="G28" i="6"/>
  <c r="F28" i="6"/>
  <c r="E28" i="6"/>
  <c r="D28" i="6"/>
  <c r="C28" i="6"/>
  <c r="H26" i="6"/>
  <c r="G26" i="6"/>
  <c r="F26" i="6"/>
  <c r="E26" i="6"/>
  <c r="D26" i="6"/>
  <c r="C26" i="6"/>
  <c r="G25" i="6"/>
  <c r="D25" i="6"/>
  <c r="H23" i="6"/>
  <c r="E23" i="6"/>
  <c r="H22" i="6"/>
  <c r="G22" i="6"/>
  <c r="F22" i="6"/>
  <c r="E22" i="6"/>
  <c r="D22" i="6"/>
  <c r="C22" i="6"/>
  <c r="H21" i="6"/>
  <c r="G21" i="6"/>
  <c r="F21" i="6"/>
  <c r="E21" i="6"/>
  <c r="D21" i="6"/>
  <c r="C21" i="6"/>
  <c r="H20" i="6"/>
  <c r="G20" i="6"/>
  <c r="F20" i="6"/>
  <c r="E20" i="6"/>
  <c r="D20" i="6"/>
  <c r="C20" i="6"/>
  <c r="H19" i="6"/>
  <c r="G19" i="6"/>
  <c r="F19" i="6"/>
  <c r="E19" i="6"/>
  <c r="D19" i="6"/>
  <c r="C19" i="6"/>
  <c r="H18" i="6"/>
  <c r="G18" i="6"/>
  <c r="F18" i="6"/>
  <c r="E18" i="6"/>
  <c r="D18" i="6"/>
  <c r="C18" i="6"/>
  <c r="H17" i="6"/>
  <c r="G17" i="6"/>
  <c r="F17" i="6"/>
  <c r="E17" i="6"/>
  <c r="D17" i="6"/>
  <c r="C17" i="6"/>
  <c r="H16" i="6"/>
  <c r="G16" i="6"/>
  <c r="F16" i="6"/>
  <c r="E16" i="6"/>
  <c r="D16" i="6"/>
  <c r="C16" i="6"/>
  <c r="H15" i="6"/>
  <c r="G15" i="6"/>
  <c r="F15" i="6"/>
  <c r="E15" i="6"/>
  <c r="D15" i="6"/>
  <c r="C15" i="6"/>
  <c r="H14" i="6"/>
  <c r="E14" i="6"/>
  <c r="H13" i="6"/>
  <c r="G13" i="6"/>
  <c r="F13" i="6"/>
  <c r="E13" i="6"/>
  <c r="D13" i="6"/>
  <c r="C13" i="6"/>
  <c r="H12" i="6"/>
  <c r="G12" i="6"/>
  <c r="F12" i="6"/>
  <c r="E12" i="6"/>
  <c r="D12" i="6"/>
  <c r="C12" i="6"/>
  <c r="H11" i="6"/>
  <c r="E11" i="6"/>
  <c r="H10" i="6"/>
  <c r="F10" i="6"/>
  <c r="D10" i="6"/>
  <c r="E10" i="6" s="1"/>
  <c r="C10" i="6"/>
  <c r="H9" i="6"/>
  <c r="E9" i="6"/>
  <c r="H8" i="6"/>
  <c r="G8" i="6"/>
  <c r="F8" i="6"/>
  <c r="E8" i="6"/>
  <c r="D8" i="6"/>
  <c r="C8" i="6"/>
  <c r="H7" i="6"/>
  <c r="G7" i="6"/>
  <c r="G10" i="6" s="1"/>
  <c r="F7" i="6"/>
  <c r="E7" i="6"/>
  <c r="D7" i="6"/>
  <c r="C7" i="6"/>
  <c r="H6" i="6"/>
  <c r="G6" i="6"/>
  <c r="F6" i="6"/>
  <c r="E6" i="6"/>
  <c r="D6" i="6"/>
  <c r="C6" i="6"/>
  <c r="F4" i="6"/>
  <c r="C4" i="6"/>
  <c r="K305" i="5"/>
  <c r="J305" i="5"/>
  <c r="I305" i="5"/>
  <c r="H305" i="5"/>
  <c r="G305" i="5"/>
  <c r="F305" i="5"/>
  <c r="E305" i="5"/>
  <c r="D305" i="5"/>
  <c r="K302" i="5"/>
  <c r="J302" i="5"/>
  <c r="I302" i="5"/>
  <c r="H302" i="5"/>
  <c r="G302" i="5"/>
  <c r="F302" i="5"/>
  <c r="E302" i="5"/>
  <c r="D302" i="5"/>
  <c r="K301" i="5"/>
  <c r="J301" i="5"/>
  <c r="I301" i="5"/>
  <c r="H301" i="5"/>
  <c r="G301" i="5"/>
  <c r="F301" i="5"/>
  <c r="E301" i="5"/>
  <c r="D301" i="5"/>
  <c r="B301" i="5"/>
  <c r="K300" i="5"/>
  <c r="J300" i="5"/>
  <c r="I300" i="5"/>
  <c r="H300" i="5"/>
  <c r="G300" i="5"/>
  <c r="F300" i="5"/>
  <c r="E300" i="5"/>
  <c r="D300" i="5"/>
  <c r="B300" i="5"/>
  <c r="K299" i="5"/>
  <c r="J299" i="5"/>
  <c r="I299" i="5"/>
  <c r="H299" i="5"/>
  <c r="G299" i="5"/>
  <c r="F299" i="5"/>
  <c r="E299" i="5"/>
  <c r="D299" i="5"/>
  <c r="K298" i="5"/>
  <c r="J298" i="5"/>
  <c r="I298" i="5"/>
  <c r="H298" i="5"/>
  <c r="G298" i="5"/>
  <c r="F298" i="5"/>
  <c r="E298" i="5"/>
  <c r="D298" i="5"/>
  <c r="K296" i="5"/>
  <c r="J296" i="5"/>
  <c r="I296" i="5"/>
  <c r="H296" i="5"/>
  <c r="G296" i="5"/>
  <c r="F296" i="5"/>
  <c r="E296" i="5"/>
  <c r="D296" i="5"/>
  <c r="K295" i="5"/>
  <c r="J295" i="5"/>
  <c r="I295" i="5"/>
  <c r="H295" i="5"/>
  <c r="G295" i="5"/>
  <c r="F295" i="5"/>
  <c r="E295" i="5"/>
  <c r="D295" i="5"/>
  <c r="K294" i="5"/>
  <c r="J294" i="5"/>
  <c r="I294" i="5"/>
  <c r="H294" i="5"/>
  <c r="G294" i="5"/>
  <c r="F294" i="5"/>
  <c r="E294" i="5"/>
  <c r="D294" i="5"/>
  <c r="B293" i="5"/>
  <c r="K291" i="5"/>
  <c r="J291" i="5"/>
  <c r="I291" i="5"/>
  <c r="H291" i="5"/>
  <c r="G291" i="5"/>
  <c r="F291" i="5"/>
  <c r="E291" i="5"/>
  <c r="D291" i="5"/>
  <c r="K288" i="5"/>
  <c r="J288" i="5"/>
  <c r="I288" i="5"/>
  <c r="H288" i="5"/>
  <c r="G288" i="5"/>
  <c r="F288" i="5"/>
  <c r="E288" i="5"/>
  <c r="D288" i="5"/>
  <c r="K287" i="5"/>
  <c r="J287" i="5"/>
  <c r="I287" i="5"/>
  <c r="H287" i="5"/>
  <c r="G287" i="5"/>
  <c r="F287" i="5"/>
  <c r="E287" i="5"/>
  <c r="D287" i="5"/>
  <c r="B287" i="5"/>
  <c r="K286" i="5"/>
  <c r="J286" i="5"/>
  <c r="I286" i="5"/>
  <c r="H286" i="5"/>
  <c r="G286" i="5"/>
  <c r="F286" i="5"/>
  <c r="E286" i="5"/>
  <c r="D286" i="5"/>
  <c r="B286" i="5"/>
  <c r="K285" i="5"/>
  <c r="J285" i="5"/>
  <c r="I285" i="5"/>
  <c r="H285" i="5"/>
  <c r="G285" i="5"/>
  <c r="F285" i="5"/>
  <c r="E285" i="5"/>
  <c r="D285" i="5"/>
  <c r="K284" i="5"/>
  <c r="J284" i="5"/>
  <c r="I284" i="5"/>
  <c r="H284" i="5"/>
  <c r="G284" i="5"/>
  <c r="F284" i="5"/>
  <c r="E284" i="5"/>
  <c r="D284" i="5"/>
  <c r="K282" i="5"/>
  <c r="J282" i="5"/>
  <c r="I282" i="5"/>
  <c r="H282" i="5"/>
  <c r="G282" i="5"/>
  <c r="F282" i="5"/>
  <c r="E282" i="5"/>
  <c r="D282" i="5"/>
  <c r="K281" i="5"/>
  <c r="J281" i="5"/>
  <c r="I281" i="5"/>
  <c r="H281" i="5"/>
  <c r="G281" i="5"/>
  <c r="F281" i="5"/>
  <c r="E281" i="5"/>
  <c r="D281" i="5"/>
  <c r="K280" i="5"/>
  <c r="J280" i="5"/>
  <c r="I280" i="5"/>
  <c r="H280" i="5"/>
  <c r="G280" i="5"/>
  <c r="F280" i="5"/>
  <c r="E280" i="5"/>
  <c r="D280" i="5"/>
  <c r="B279" i="5"/>
  <c r="K277" i="5"/>
  <c r="J277" i="5"/>
  <c r="I277" i="5"/>
  <c r="H277" i="5"/>
  <c r="G277" i="5"/>
  <c r="F277" i="5"/>
  <c r="E277" i="5"/>
  <c r="D277" i="5"/>
  <c r="K274" i="5"/>
  <c r="J274" i="5"/>
  <c r="I274" i="5"/>
  <c r="H274" i="5"/>
  <c r="G274" i="5"/>
  <c r="F274" i="5"/>
  <c r="E274" i="5"/>
  <c r="D274" i="5"/>
  <c r="K273" i="5"/>
  <c r="J273" i="5"/>
  <c r="I273" i="5"/>
  <c r="H273" i="5"/>
  <c r="G273" i="5"/>
  <c r="F273" i="5"/>
  <c r="E273" i="5"/>
  <c r="D273" i="5"/>
  <c r="B273" i="5"/>
  <c r="K272" i="5"/>
  <c r="J272" i="5"/>
  <c r="I272" i="5"/>
  <c r="H272" i="5"/>
  <c r="G272" i="5"/>
  <c r="F272" i="5"/>
  <c r="E272" i="5"/>
  <c r="D272" i="5"/>
  <c r="B272" i="5"/>
  <c r="K271" i="5"/>
  <c r="J271" i="5"/>
  <c r="I271" i="5"/>
  <c r="H271" i="5"/>
  <c r="G271" i="5"/>
  <c r="F271" i="5"/>
  <c r="E271" i="5"/>
  <c r="D271" i="5"/>
  <c r="K270" i="5"/>
  <c r="J270" i="5"/>
  <c r="I270" i="5"/>
  <c r="H270" i="5"/>
  <c r="G270" i="5"/>
  <c r="F270" i="5"/>
  <c r="E270" i="5"/>
  <c r="D270" i="5"/>
  <c r="K268" i="5"/>
  <c r="J268" i="5"/>
  <c r="I268" i="5"/>
  <c r="H268" i="5"/>
  <c r="G268" i="5"/>
  <c r="F268" i="5"/>
  <c r="E268" i="5"/>
  <c r="D268" i="5"/>
  <c r="K267" i="5"/>
  <c r="J267" i="5"/>
  <c r="I267" i="5"/>
  <c r="H267" i="5"/>
  <c r="G267" i="5"/>
  <c r="F267" i="5"/>
  <c r="E267" i="5"/>
  <c r="D267" i="5"/>
  <c r="K266" i="5"/>
  <c r="J266" i="5"/>
  <c r="I266" i="5"/>
  <c r="H266" i="5"/>
  <c r="G266" i="5"/>
  <c r="F266" i="5"/>
  <c r="E266" i="5"/>
  <c r="D266" i="5"/>
  <c r="B265" i="5"/>
  <c r="K263" i="5"/>
  <c r="J263" i="5"/>
  <c r="I263" i="5"/>
  <c r="H263" i="5"/>
  <c r="G263" i="5"/>
  <c r="F263" i="5"/>
  <c r="E263" i="5"/>
  <c r="D263" i="5"/>
  <c r="K260" i="5"/>
  <c r="J260" i="5"/>
  <c r="I260" i="5"/>
  <c r="H260" i="5"/>
  <c r="G260" i="5"/>
  <c r="F260" i="5"/>
  <c r="E260" i="5"/>
  <c r="D260" i="5"/>
  <c r="K259" i="5"/>
  <c r="J259" i="5"/>
  <c r="I259" i="5"/>
  <c r="H259" i="5"/>
  <c r="G259" i="5"/>
  <c r="F259" i="5"/>
  <c r="E259" i="5"/>
  <c r="D259" i="5"/>
  <c r="B259" i="5"/>
  <c r="K258" i="5"/>
  <c r="J258" i="5"/>
  <c r="I258" i="5"/>
  <c r="H258" i="5"/>
  <c r="G258" i="5"/>
  <c r="F258" i="5"/>
  <c r="E258" i="5"/>
  <c r="D258" i="5"/>
  <c r="B258" i="5"/>
  <c r="K257" i="5"/>
  <c r="J257" i="5"/>
  <c r="I257" i="5"/>
  <c r="H257" i="5"/>
  <c r="G257" i="5"/>
  <c r="F257" i="5"/>
  <c r="E257" i="5"/>
  <c r="D257" i="5"/>
  <c r="K256" i="5"/>
  <c r="J256" i="5"/>
  <c r="I256" i="5"/>
  <c r="H256" i="5"/>
  <c r="G256" i="5"/>
  <c r="F256" i="5"/>
  <c r="E256" i="5"/>
  <c r="D256" i="5"/>
  <c r="K254" i="5"/>
  <c r="J254" i="5"/>
  <c r="I254" i="5"/>
  <c r="H254" i="5"/>
  <c r="G254" i="5"/>
  <c r="F254" i="5"/>
  <c r="E254" i="5"/>
  <c r="D254" i="5"/>
  <c r="K253" i="5"/>
  <c r="J253" i="5"/>
  <c r="I253" i="5"/>
  <c r="H253" i="5"/>
  <c r="G253" i="5"/>
  <c r="F253" i="5"/>
  <c r="E253" i="5"/>
  <c r="D253" i="5"/>
  <c r="K252" i="5"/>
  <c r="J252" i="5"/>
  <c r="I252" i="5"/>
  <c r="H252" i="5"/>
  <c r="G252" i="5"/>
  <c r="F252" i="5"/>
  <c r="E252" i="5"/>
  <c r="D252" i="5"/>
  <c r="K242" i="5"/>
  <c r="J242" i="5"/>
  <c r="I242" i="5"/>
  <c r="H242" i="5"/>
  <c r="G242" i="5"/>
  <c r="F242" i="5"/>
  <c r="E242" i="5"/>
  <c r="D242" i="5"/>
  <c r="K240" i="5"/>
  <c r="J240" i="5"/>
  <c r="I240" i="5"/>
  <c r="H240" i="5"/>
  <c r="G240" i="5"/>
  <c r="F240" i="5"/>
  <c r="E240" i="5"/>
  <c r="D240" i="5"/>
  <c r="K239" i="5"/>
  <c r="J239" i="5"/>
  <c r="I239" i="5"/>
  <c r="H239" i="5"/>
  <c r="G239" i="5"/>
  <c r="F239" i="5"/>
  <c r="E239" i="5"/>
  <c r="D239" i="5"/>
  <c r="K238" i="5"/>
  <c r="J238" i="5"/>
  <c r="I238" i="5"/>
  <c r="H238" i="5"/>
  <c r="G238" i="5"/>
  <c r="F238" i="5"/>
  <c r="E238" i="5"/>
  <c r="D238" i="5"/>
  <c r="K237" i="5"/>
  <c r="J237" i="5"/>
  <c r="I237" i="5"/>
  <c r="H237" i="5"/>
  <c r="G237" i="5"/>
  <c r="F237" i="5"/>
  <c r="E237" i="5"/>
  <c r="D237" i="5"/>
  <c r="K236" i="5"/>
  <c r="J236" i="5"/>
  <c r="I236" i="5"/>
  <c r="H236" i="5"/>
  <c r="G236" i="5"/>
  <c r="F236" i="5"/>
  <c r="E236" i="5"/>
  <c r="D236" i="5"/>
  <c r="K235" i="5"/>
  <c r="J235" i="5"/>
  <c r="I235" i="5"/>
  <c r="H235" i="5"/>
  <c r="G235" i="5"/>
  <c r="F235" i="5"/>
  <c r="E235" i="5"/>
  <c r="D235" i="5"/>
  <c r="K232" i="5"/>
  <c r="J232" i="5"/>
  <c r="I232" i="5"/>
  <c r="H232" i="5"/>
  <c r="G232" i="5"/>
  <c r="F232" i="5"/>
  <c r="E232" i="5"/>
  <c r="D232" i="5"/>
  <c r="K231" i="5"/>
  <c r="J231" i="5"/>
  <c r="I231" i="5"/>
  <c r="H231" i="5"/>
  <c r="G231" i="5"/>
  <c r="F231" i="5"/>
  <c r="E231" i="5"/>
  <c r="D231" i="5"/>
  <c r="B231" i="5"/>
  <c r="K230" i="5"/>
  <c r="J230" i="5"/>
  <c r="I230" i="5"/>
  <c r="H230" i="5"/>
  <c r="G230" i="5"/>
  <c r="F230" i="5"/>
  <c r="E230" i="5"/>
  <c r="D230" i="5"/>
  <c r="B230" i="5"/>
  <c r="K229" i="5"/>
  <c r="J229" i="5"/>
  <c r="I229" i="5"/>
  <c r="H229" i="5"/>
  <c r="G229" i="5"/>
  <c r="F229" i="5"/>
  <c r="E229" i="5"/>
  <c r="D229" i="5"/>
  <c r="K228" i="5"/>
  <c r="J228" i="5"/>
  <c r="I228" i="5"/>
  <c r="H228" i="5"/>
  <c r="G228" i="5"/>
  <c r="F228" i="5"/>
  <c r="E228" i="5"/>
  <c r="D228" i="5"/>
  <c r="K226" i="5"/>
  <c r="J226" i="5"/>
  <c r="I226" i="5"/>
  <c r="H226" i="5"/>
  <c r="G226" i="5"/>
  <c r="F226" i="5"/>
  <c r="E226" i="5"/>
  <c r="D226" i="5"/>
  <c r="K225" i="5"/>
  <c r="J225" i="5"/>
  <c r="I225" i="5"/>
  <c r="H225" i="5"/>
  <c r="G225" i="5"/>
  <c r="F225" i="5"/>
  <c r="E225" i="5"/>
  <c r="D225" i="5"/>
  <c r="K224" i="5"/>
  <c r="J224" i="5"/>
  <c r="I224" i="5"/>
  <c r="H224" i="5"/>
  <c r="G224" i="5"/>
  <c r="F224" i="5"/>
  <c r="E224" i="5"/>
  <c r="D224" i="5"/>
  <c r="K221" i="5"/>
  <c r="J221" i="5"/>
  <c r="I221" i="5"/>
  <c r="H221" i="5"/>
  <c r="G221" i="5"/>
  <c r="F221" i="5"/>
  <c r="E221" i="5"/>
  <c r="D221" i="5"/>
  <c r="K219" i="5"/>
  <c r="J219" i="5"/>
  <c r="I219" i="5"/>
  <c r="H219" i="5"/>
  <c r="G219" i="5"/>
  <c r="F219" i="5"/>
  <c r="E219" i="5"/>
  <c r="D219" i="5"/>
  <c r="K218" i="5"/>
  <c r="J218" i="5"/>
  <c r="I218" i="5"/>
  <c r="H218" i="5"/>
  <c r="G218" i="5"/>
  <c r="F218" i="5"/>
  <c r="E218" i="5"/>
  <c r="D218" i="5"/>
  <c r="K217" i="5"/>
  <c r="J217" i="5"/>
  <c r="I217" i="5"/>
  <c r="H217" i="5"/>
  <c r="G217" i="5"/>
  <c r="F217" i="5"/>
  <c r="E217" i="5"/>
  <c r="D217" i="5"/>
  <c r="K216" i="5"/>
  <c r="J216" i="5"/>
  <c r="I216" i="5"/>
  <c r="H216" i="5"/>
  <c r="G216" i="5"/>
  <c r="F216" i="5"/>
  <c r="E216" i="5"/>
  <c r="D216" i="5"/>
  <c r="K215" i="5"/>
  <c r="J215" i="5"/>
  <c r="I215" i="5"/>
  <c r="H215" i="5"/>
  <c r="G215" i="5"/>
  <c r="F215" i="5"/>
  <c r="E215" i="5"/>
  <c r="D215" i="5"/>
  <c r="K214" i="5"/>
  <c r="J214" i="5"/>
  <c r="I214" i="5"/>
  <c r="H214" i="5"/>
  <c r="G214" i="5"/>
  <c r="F214" i="5"/>
  <c r="E214" i="5"/>
  <c r="D214" i="5"/>
  <c r="K211" i="5"/>
  <c r="J211" i="5"/>
  <c r="I211" i="5"/>
  <c r="H211" i="5"/>
  <c r="G211" i="5"/>
  <c r="F211" i="5"/>
  <c r="E211" i="5"/>
  <c r="D211" i="5"/>
  <c r="K210" i="5"/>
  <c r="J210" i="5"/>
  <c r="I210" i="5"/>
  <c r="H210" i="5"/>
  <c r="G210" i="5"/>
  <c r="F210" i="5"/>
  <c r="E210" i="5"/>
  <c r="D210" i="5"/>
  <c r="B210" i="5"/>
  <c r="K209" i="5"/>
  <c r="J209" i="5"/>
  <c r="I209" i="5"/>
  <c r="H209" i="5"/>
  <c r="G209" i="5"/>
  <c r="F209" i="5"/>
  <c r="E209" i="5"/>
  <c r="D209" i="5"/>
  <c r="B209" i="5"/>
  <c r="K208" i="5"/>
  <c r="J208" i="5"/>
  <c r="I208" i="5"/>
  <c r="H208" i="5"/>
  <c r="G208" i="5"/>
  <c r="F208" i="5"/>
  <c r="E208" i="5"/>
  <c r="D208" i="5"/>
  <c r="K207" i="5"/>
  <c r="J207" i="5"/>
  <c r="I207" i="5"/>
  <c r="H207" i="5"/>
  <c r="G207" i="5"/>
  <c r="F207" i="5"/>
  <c r="E207" i="5"/>
  <c r="D207" i="5"/>
  <c r="K205" i="5"/>
  <c r="J205" i="5"/>
  <c r="I205" i="5"/>
  <c r="H205" i="5"/>
  <c r="G205" i="5"/>
  <c r="F205" i="5"/>
  <c r="E205" i="5"/>
  <c r="D205" i="5"/>
  <c r="K204" i="5"/>
  <c r="J204" i="5"/>
  <c r="I204" i="5"/>
  <c r="H204" i="5"/>
  <c r="G204" i="5"/>
  <c r="F204" i="5"/>
  <c r="E204" i="5"/>
  <c r="D204" i="5"/>
  <c r="K203" i="5"/>
  <c r="J203" i="5"/>
  <c r="I203" i="5"/>
  <c r="H203" i="5"/>
  <c r="G203" i="5"/>
  <c r="F203" i="5"/>
  <c r="E203" i="5"/>
  <c r="D203" i="5"/>
  <c r="K200" i="5"/>
  <c r="J200" i="5"/>
  <c r="I200" i="5"/>
  <c r="H200" i="5"/>
  <c r="G200" i="5"/>
  <c r="F200" i="5"/>
  <c r="E200" i="5"/>
  <c r="D200" i="5"/>
  <c r="K198" i="5"/>
  <c r="J198" i="5"/>
  <c r="I198" i="5"/>
  <c r="H198" i="5"/>
  <c r="G198" i="5"/>
  <c r="F198" i="5"/>
  <c r="E198" i="5"/>
  <c r="D198" i="5"/>
  <c r="K197" i="5"/>
  <c r="J197" i="5"/>
  <c r="I197" i="5"/>
  <c r="H197" i="5"/>
  <c r="G197" i="5"/>
  <c r="F197" i="5"/>
  <c r="E197" i="5"/>
  <c r="D197" i="5"/>
  <c r="K196" i="5"/>
  <c r="J196" i="5"/>
  <c r="I196" i="5"/>
  <c r="H196" i="5"/>
  <c r="G196" i="5"/>
  <c r="F196" i="5"/>
  <c r="E196" i="5"/>
  <c r="D196" i="5"/>
  <c r="K195" i="5"/>
  <c r="J195" i="5"/>
  <c r="I195" i="5"/>
  <c r="H195" i="5"/>
  <c r="G195" i="5"/>
  <c r="F195" i="5"/>
  <c r="E195" i="5"/>
  <c r="D195" i="5"/>
  <c r="K194" i="5"/>
  <c r="J194" i="5"/>
  <c r="I194" i="5"/>
  <c r="H194" i="5"/>
  <c r="G194" i="5"/>
  <c r="F194" i="5"/>
  <c r="E194" i="5"/>
  <c r="D194" i="5"/>
  <c r="K193" i="5"/>
  <c r="J193" i="5"/>
  <c r="I193" i="5"/>
  <c r="H193" i="5"/>
  <c r="G193" i="5"/>
  <c r="F193" i="5"/>
  <c r="E193" i="5"/>
  <c r="D193" i="5"/>
  <c r="D192" i="5"/>
  <c r="D213" i="5" s="1"/>
  <c r="D234" i="5" s="1"/>
  <c r="K190" i="5"/>
  <c r="J190" i="5"/>
  <c r="I190" i="5"/>
  <c r="H190" i="5"/>
  <c r="G190" i="5"/>
  <c r="F190" i="5"/>
  <c r="E190" i="5"/>
  <c r="D190" i="5"/>
  <c r="K189" i="5"/>
  <c r="J189" i="5"/>
  <c r="I189" i="5"/>
  <c r="H189" i="5"/>
  <c r="G189" i="5"/>
  <c r="F189" i="5"/>
  <c r="E189" i="5"/>
  <c r="D189" i="5"/>
  <c r="B189" i="5"/>
  <c r="K188" i="5"/>
  <c r="J188" i="5"/>
  <c r="I188" i="5"/>
  <c r="H188" i="5"/>
  <c r="G188" i="5"/>
  <c r="F188" i="5"/>
  <c r="E188" i="5"/>
  <c r="D188" i="5"/>
  <c r="B188" i="5"/>
  <c r="K187" i="5"/>
  <c r="J187" i="5"/>
  <c r="I187" i="5"/>
  <c r="H187" i="5"/>
  <c r="G187" i="5"/>
  <c r="F187" i="5"/>
  <c r="E187" i="5"/>
  <c r="D187" i="5"/>
  <c r="K186" i="5"/>
  <c r="J186" i="5"/>
  <c r="I186" i="5"/>
  <c r="H186" i="5"/>
  <c r="G186" i="5"/>
  <c r="F186" i="5"/>
  <c r="E186" i="5"/>
  <c r="D186" i="5"/>
  <c r="K184" i="5"/>
  <c r="J184" i="5"/>
  <c r="I184" i="5"/>
  <c r="H184" i="5"/>
  <c r="G184" i="5"/>
  <c r="F184" i="5"/>
  <c r="E184" i="5"/>
  <c r="D184" i="5"/>
  <c r="K183" i="5"/>
  <c r="J183" i="5"/>
  <c r="I183" i="5"/>
  <c r="H183" i="5"/>
  <c r="G183" i="5"/>
  <c r="F183" i="5"/>
  <c r="E183" i="5"/>
  <c r="D183" i="5"/>
  <c r="K182" i="5"/>
  <c r="J182" i="5"/>
  <c r="I182" i="5"/>
  <c r="H182" i="5"/>
  <c r="G182" i="5"/>
  <c r="F182" i="5"/>
  <c r="E182" i="5"/>
  <c r="D182" i="5"/>
  <c r="K179" i="5"/>
  <c r="J179" i="5"/>
  <c r="I179" i="5"/>
  <c r="H179" i="5"/>
  <c r="G179" i="5"/>
  <c r="F179" i="5"/>
  <c r="E179" i="5"/>
  <c r="D179" i="5"/>
  <c r="K177" i="5"/>
  <c r="J177" i="5"/>
  <c r="I177" i="5"/>
  <c r="H177" i="5"/>
  <c r="G177" i="5"/>
  <c r="F177" i="5"/>
  <c r="E177" i="5"/>
  <c r="D177" i="5"/>
  <c r="K176" i="5"/>
  <c r="J176" i="5"/>
  <c r="I176" i="5"/>
  <c r="H176" i="5"/>
  <c r="G176" i="5"/>
  <c r="F176" i="5"/>
  <c r="E176" i="5"/>
  <c r="D176" i="5"/>
  <c r="K175" i="5"/>
  <c r="J175" i="5"/>
  <c r="I175" i="5"/>
  <c r="H175" i="5"/>
  <c r="G175" i="5"/>
  <c r="F175" i="5"/>
  <c r="E175" i="5"/>
  <c r="D175" i="5"/>
  <c r="K174" i="5"/>
  <c r="J174" i="5"/>
  <c r="I174" i="5"/>
  <c r="H174" i="5"/>
  <c r="G174" i="5"/>
  <c r="F174" i="5"/>
  <c r="E174" i="5"/>
  <c r="D174" i="5"/>
  <c r="K173" i="5"/>
  <c r="J173" i="5"/>
  <c r="I173" i="5"/>
  <c r="H173" i="5"/>
  <c r="G173" i="5"/>
  <c r="F173" i="5"/>
  <c r="E173" i="5"/>
  <c r="D173" i="5"/>
  <c r="K172" i="5"/>
  <c r="J172" i="5"/>
  <c r="I172" i="5"/>
  <c r="H172" i="5"/>
  <c r="G172" i="5"/>
  <c r="F172" i="5"/>
  <c r="E172" i="5"/>
  <c r="D172" i="5"/>
  <c r="K169" i="5"/>
  <c r="J169" i="5"/>
  <c r="I169" i="5"/>
  <c r="H169" i="5"/>
  <c r="G169" i="5"/>
  <c r="F169" i="5"/>
  <c r="E169" i="5"/>
  <c r="D169" i="5"/>
  <c r="K168" i="5"/>
  <c r="J168" i="5"/>
  <c r="I168" i="5"/>
  <c r="H168" i="5"/>
  <c r="G168" i="5"/>
  <c r="F168" i="5"/>
  <c r="E168" i="5"/>
  <c r="D168" i="5"/>
  <c r="K167" i="5"/>
  <c r="J167" i="5"/>
  <c r="I167" i="5"/>
  <c r="H167" i="5"/>
  <c r="G167" i="5"/>
  <c r="F167" i="5"/>
  <c r="E167" i="5"/>
  <c r="D167" i="5"/>
  <c r="K165" i="5"/>
  <c r="J165" i="5"/>
  <c r="I165" i="5"/>
  <c r="H165" i="5"/>
  <c r="G165" i="5"/>
  <c r="F165" i="5"/>
  <c r="E165" i="5"/>
  <c r="D165" i="5"/>
  <c r="K164" i="5"/>
  <c r="J164" i="5"/>
  <c r="I164" i="5"/>
  <c r="H164" i="5"/>
  <c r="G164" i="5"/>
  <c r="F164" i="5"/>
  <c r="E164" i="5"/>
  <c r="D164" i="5"/>
  <c r="K163" i="5"/>
  <c r="J163" i="5"/>
  <c r="I163" i="5"/>
  <c r="H163" i="5"/>
  <c r="G163" i="5"/>
  <c r="F163" i="5"/>
  <c r="E163" i="5"/>
  <c r="D163" i="5"/>
  <c r="K154" i="5"/>
  <c r="J154" i="5"/>
  <c r="I154" i="5"/>
  <c r="H154" i="5"/>
  <c r="G154" i="5"/>
  <c r="F154" i="5"/>
  <c r="E154" i="5"/>
  <c r="D154" i="5"/>
  <c r="K151" i="5"/>
  <c r="J151" i="5"/>
  <c r="I151" i="5"/>
  <c r="H151" i="5"/>
  <c r="G151" i="5"/>
  <c r="F151" i="5"/>
  <c r="E151" i="5"/>
  <c r="D151" i="5"/>
  <c r="K150" i="5"/>
  <c r="J150" i="5"/>
  <c r="I150" i="5"/>
  <c r="H150" i="5"/>
  <c r="G150" i="5"/>
  <c r="F150" i="5"/>
  <c r="E150" i="5"/>
  <c r="D150" i="5"/>
  <c r="K149" i="5"/>
  <c r="J149" i="5"/>
  <c r="I149" i="5"/>
  <c r="H149" i="5"/>
  <c r="G149" i="5"/>
  <c r="F149" i="5"/>
  <c r="E149" i="5"/>
  <c r="D149" i="5"/>
  <c r="K147" i="5"/>
  <c r="J147" i="5"/>
  <c r="I147" i="5"/>
  <c r="H147" i="5"/>
  <c r="G147" i="5"/>
  <c r="F147" i="5"/>
  <c r="E147" i="5"/>
  <c r="D147" i="5"/>
  <c r="K146" i="5"/>
  <c r="J146" i="5"/>
  <c r="I146" i="5"/>
  <c r="H146" i="5"/>
  <c r="G146" i="5"/>
  <c r="F146" i="5"/>
  <c r="E146" i="5"/>
  <c r="D146" i="5"/>
  <c r="K145" i="5"/>
  <c r="J145" i="5"/>
  <c r="I145" i="5"/>
  <c r="H145" i="5"/>
  <c r="G145" i="5"/>
  <c r="F145" i="5"/>
  <c r="E145" i="5"/>
  <c r="D145" i="5"/>
  <c r="K142" i="5"/>
  <c r="J142" i="5"/>
  <c r="I142" i="5"/>
  <c r="H142" i="5"/>
  <c r="G142" i="5"/>
  <c r="F142" i="5"/>
  <c r="E142" i="5"/>
  <c r="D142" i="5"/>
  <c r="K141" i="5"/>
  <c r="J141" i="5"/>
  <c r="I141" i="5"/>
  <c r="H141" i="5"/>
  <c r="G141" i="5"/>
  <c r="F141" i="5"/>
  <c r="E141" i="5"/>
  <c r="D141" i="5"/>
  <c r="G138" i="5"/>
  <c r="K137" i="5"/>
  <c r="J137" i="5"/>
  <c r="I137" i="5"/>
  <c r="H137" i="5"/>
  <c r="G137" i="5"/>
  <c r="F137" i="5"/>
  <c r="E137" i="5"/>
  <c r="D137" i="5"/>
  <c r="K136" i="5"/>
  <c r="J136" i="5"/>
  <c r="I136" i="5"/>
  <c r="H136" i="5"/>
  <c r="G136" i="5"/>
  <c r="F136" i="5"/>
  <c r="E136" i="5"/>
  <c r="D136" i="5"/>
  <c r="B136" i="5"/>
  <c r="K135" i="5"/>
  <c r="J135" i="5"/>
  <c r="I135" i="5"/>
  <c r="H135" i="5"/>
  <c r="G135" i="5"/>
  <c r="F135" i="5"/>
  <c r="E135" i="5"/>
  <c r="D135" i="5"/>
  <c r="B135" i="5"/>
  <c r="K134" i="5"/>
  <c r="J134" i="5"/>
  <c r="I134" i="5"/>
  <c r="H134" i="5"/>
  <c r="G134" i="5"/>
  <c r="F134" i="5"/>
  <c r="E134" i="5"/>
  <c r="D134" i="5"/>
  <c r="K133" i="5"/>
  <c r="J133" i="5"/>
  <c r="I133" i="5"/>
  <c r="H133" i="5"/>
  <c r="G133" i="5"/>
  <c r="F133" i="5"/>
  <c r="E133" i="5"/>
  <c r="D133" i="5"/>
  <c r="K131" i="5"/>
  <c r="J131" i="5"/>
  <c r="I131" i="5"/>
  <c r="H131" i="5"/>
  <c r="G131" i="5"/>
  <c r="F131" i="5"/>
  <c r="E131" i="5"/>
  <c r="D131" i="5"/>
  <c r="K130" i="5"/>
  <c r="J130" i="5"/>
  <c r="I130" i="5"/>
  <c r="H130" i="5"/>
  <c r="G130" i="5"/>
  <c r="F130" i="5"/>
  <c r="E130" i="5"/>
  <c r="D130" i="5"/>
  <c r="K129" i="5"/>
  <c r="J129" i="5"/>
  <c r="I129" i="5"/>
  <c r="H129" i="5"/>
  <c r="G129" i="5"/>
  <c r="F129" i="5"/>
  <c r="E129" i="5"/>
  <c r="D129" i="5"/>
  <c r="K126" i="5"/>
  <c r="J126" i="5"/>
  <c r="I126" i="5"/>
  <c r="H126" i="5"/>
  <c r="G126" i="5"/>
  <c r="F126" i="5"/>
  <c r="E126" i="5"/>
  <c r="D126" i="5"/>
  <c r="G123" i="5"/>
  <c r="K122" i="5"/>
  <c r="J122" i="5"/>
  <c r="I122" i="5"/>
  <c r="H122" i="5"/>
  <c r="G122" i="5"/>
  <c r="F122" i="5"/>
  <c r="E122" i="5"/>
  <c r="D122" i="5"/>
  <c r="K121" i="5"/>
  <c r="J121" i="5"/>
  <c r="I121" i="5"/>
  <c r="H121" i="5"/>
  <c r="G121" i="5"/>
  <c r="F121" i="5"/>
  <c r="E121" i="5"/>
  <c r="D121" i="5"/>
  <c r="B121" i="5"/>
  <c r="K120" i="5"/>
  <c r="J120" i="5"/>
  <c r="I120" i="5"/>
  <c r="H120" i="5"/>
  <c r="G120" i="5"/>
  <c r="F120" i="5"/>
  <c r="E120" i="5"/>
  <c r="D120" i="5"/>
  <c r="B120" i="5"/>
  <c r="K119" i="5"/>
  <c r="J119" i="5"/>
  <c r="I119" i="5"/>
  <c r="H119" i="5"/>
  <c r="G119" i="5"/>
  <c r="F119" i="5"/>
  <c r="E119" i="5"/>
  <c r="D119" i="5"/>
  <c r="K118" i="5"/>
  <c r="J118" i="5"/>
  <c r="I118" i="5"/>
  <c r="H118" i="5"/>
  <c r="G118" i="5"/>
  <c r="F118" i="5"/>
  <c r="E118" i="5"/>
  <c r="D118" i="5"/>
  <c r="K116" i="5"/>
  <c r="J116" i="5"/>
  <c r="I116" i="5"/>
  <c r="H116" i="5"/>
  <c r="G116" i="5"/>
  <c r="F116" i="5"/>
  <c r="E116" i="5"/>
  <c r="D116" i="5"/>
  <c r="K115" i="5"/>
  <c r="J115" i="5"/>
  <c r="I115" i="5"/>
  <c r="H115" i="5"/>
  <c r="G115" i="5"/>
  <c r="F115" i="5"/>
  <c r="E115" i="5"/>
  <c r="D115" i="5"/>
  <c r="K114" i="5"/>
  <c r="J114" i="5"/>
  <c r="I114" i="5"/>
  <c r="H114" i="5"/>
  <c r="G114" i="5"/>
  <c r="F114" i="5"/>
  <c r="E114" i="5"/>
  <c r="D114" i="5"/>
  <c r="K111" i="5"/>
  <c r="J111" i="5"/>
  <c r="I111" i="5"/>
  <c r="H111" i="5"/>
  <c r="G111" i="5"/>
  <c r="F111" i="5"/>
  <c r="E111" i="5"/>
  <c r="D111" i="5"/>
  <c r="G108" i="5"/>
  <c r="K107" i="5"/>
  <c r="J107" i="5"/>
  <c r="I107" i="5"/>
  <c r="H107" i="5"/>
  <c r="G107" i="5"/>
  <c r="F107" i="5"/>
  <c r="E107" i="5"/>
  <c r="D107" i="5"/>
  <c r="K106" i="5"/>
  <c r="J106" i="5"/>
  <c r="I106" i="5"/>
  <c r="H106" i="5"/>
  <c r="G106" i="5"/>
  <c r="F106" i="5"/>
  <c r="E106" i="5"/>
  <c r="D106" i="5"/>
  <c r="B106" i="5"/>
  <c r="K105" i="5"/>
  <c r="J105" i="5"/>
  <c r="I105" i="5"/>
  <c r="H105" i="5"/>
  <c r="G105" i="5"/>
  <c r="F105" i="5"/>
  <c r="E105" i="5"/>
  <c r="D105" i="5"/>
  <c r="B105" i="5"/>
  <c r="K104" i="5"/>
  <c r="J104" i="5"/>
  <c r="I104" i="5"/>
  <c r="H104" i="5"/>
  <c r="G104" i="5"/>
  <c r="F104" i="5"/>
  <c r="E104" i="5"/>
  <c r="D104" i="5"/>
  <c r="K103" i="5"/>
  <c r="J103" i="5"/>
  <c r="I103" i="5"/>
  <c r="H103" i="5"/>
  <c r="G103" i="5"/>
  <c r="F103" i="5"/>
  <c r="E103" i="5"/>
  <c r="D103" i="5"/>
  <c r="K101" i="5"/>
  <c r="J101" i="5"/>
  <c r="I101" i="5"/>
  <c r="H101" i="5"/>
  <c r="G101" i="5"/>
  <c r="F101" i="5"/>
  <c r="E101" i="5"/>
  <c r="D101" i="5"/>
  <c r="K100" i="5"/>
  <c r="J100" i="5"/>
  <c r="I100" i="5"/>
  <c r="H100" i="5"/>
  <c r="G100" i="5"/>
  <c r="F100" i="5"/>
  <c r="E100" i="5"/>
  <c r="D100" i="5"/>
  <c r="K99" i="5"/>
  <c r="J99" i="5"/>
  <c r="I99" i="5"/>
  <c r="H99" i="5"/>
  <c r="G99" i="5"/>
  <c r="F99" i="5"/>
  <c r="E99" i="5"/>
  <c r="D99" i="5"/>
  <c r="B96" i="5"/>
  <c r="B95" i="5"/>
  <c r="K90" i="5"/>
  <c r="J90" i="5"/>
  <c r="I90" i="5"/>
  <c r="H90" i="5"/>
  <c r="G90" i="5"/>
  <c r="F90" i="5"/>
  <c r="E90" i="5"/>
  <c r="D90" i="5"/>
  <c r="K88" i="5"/>
  <c r="J88" i="5"/>
  <c r="I88" i="5"/>
  <c r="H88" i="5"/>
  <c r="G88" i="5"/>
  <c r="F88" i="5"/>
  <c r="E88" i="5"/>
  <c r="D88" i="5"/>
  <c r="K87" i="5"/>
  <c r="J87" i="5"/>
  <c r="I87" i="5"/>
  <c r="H87" i="5"/>
  <c r="G87" i="5"/>
  <c r="F87" i="5"/>
  <c r="E87" i="5"/>
  <c r="D87" i="5"/>
  <c r="K86" i="5"/>
  <c r="J86" i="5"/>
  <c r="I86" i="5"/>
  <c r="H86" i="5"/>
  <c r="G86" i="5"/>
  <c r="F86" i="5"/>
  <c r="E86" i="5"/>
  <c r="D86" i="5"/>
  <c r="K85" i="5"/>
  <c r="J85" i="5"/>
  <c r="I85" i="5"/>
  <c r="H85" i="5"/>
  <c r="G85" i="5"/>
  <c r="F85" i="5"/>
  <c r="E85" i="5"/>
  <c r="D85" i="5"/>
  <c r="K84" i="5"/>
  <c r="J84" i="5"/>
  <c r="I84" i="5"/>
  <c r="H84" i="5"/>
  <c r="G84" i="5"/>
  <c r="F84" i="5"/>
  <c r="E84" i="5"/>
  <c r="D84" i="5"/>
  <c r="K83" i="5"/>
  <c r="J83" i="5"/>
  <c r="I83" i="5"/>
  <c r="H83" i="5"/>
  <c r="G83" i="5"/>
  <c r="F83" i="5"/>
  <c r="E83" i="5"/>
  <c r="D83" i="5"/>
  <c r="K80" i="5"/>
  <c r="J80" i="5"/>
  <c r="I80" i="5"/>
  <c r="H80" i="5"/>
  <c r="G80" i="5"/>
  <c r="F80" i="5"/>
  <c r="E80" i="5"/>
  <c r="D80" i="5"/>
  <c r="K79" i="5"/>
  <c r="J79" i="5"/>
  <c r="I79" i="5"/>
  <c r="H79" i="5"/>
  <c r="G79" i="5"/>
  <c r="F79" i="5"/>
  <c r="E79" i="5"/>
  <c r="D79" i="5"/>
  <c r="B79" i="5"/>
  <c r="K78" i="5"/>
  <c r="J78" i="5"/>
  <c r="I78" i="5"/>
  <c r="H78" i="5"/>
  <c r="G78" i="5"/>
  <c r="F78" i="5"/>
  <c r="E78" i="5"/>
  <c r="D78" i="5"/>
  <c r="B78" i="5"/>
  <c r="K77" i="5"/>
  <c r="J77" i="5"/>
  <c r="I77" i="5"/>
  <c r="H77" i="5"/>
  <c r="G77" i="5"/>
  <c r="F77" i="5"/>
  <c r="E77" i="5"/>
  <c r="D77" i="5"/>
  <c r="K76" i="5"/>
  <c r="J76" i="5"/>
  <c r="I76" i="5"/>
  <c r="H76" i="5"/>
  <c r="G76" i="5"/>
  <c r="F76" i="5"/>
  <c r="E76" i="5"/>
  <c r="D76" i="5"/>
  <c r="K74" i="5"/>
  <c r="J74" i="5"/>
  <c r="I74" i="5"/>
  <c r="H74" i="5"/>
  <c r="G74" i="5"/>
  <c r="F74" i="5"/>
  <c r="E74" i="5"/>
  <c r="D74" i="5"/>
  <c r="K73" i="5"/>
  <c r="J73" i="5"/>
  <c r="I73" i="5"/>
  <c r="H73" i="5"/>
  <c r="G73" i="5"/>
  <c r="F73" i="5"/>
  <c r="E73" i="5"/>
  <c r="D73" i="5"/>
  <c r="K72" i="5"/>
  <c r="J72" i="5"/>
  <c r="I72" i="5"/>
  <c r="H72" i="5"/>
  <c r="G72" i="5"/>
  <c r="F72" i="5"/>
  <c r="E72" i="5"/>
  <c r="D72" i="5"/>
  <c r="K69" i="5"/>
  <c r="J69" i="5"/>
  <c r="I69" i="5"/>
  <c r="H69" i="5"/>
  <c r="G69" i="5"/>
  <c r="F69" i="5"/>
  <c r="E69" i="5"/>
  <c r="D69" i="5"/>
  <c r="K67" i="5"/>
  <c r="J67" i="5"/>
  <c r="I67" i="5"/>
  <c r="H67" i="5"/>
  <c r="G67" i="5"/>
  <c r="F67" i="5"/>
  <c r="E67" i="5"/>
  <c r="D67" i="5"/>
  <c r="K66" i="5"/>
  <c r="J66" i="5"/>
  <c r="I66" i="5"/>
  <c r="H66" i="5"/>
  <c r="G66" i="5"/>
  <c r="F66" i="5"/>
  <c r="E66" i="5"/>
  <c r="D66" i="5"/>
  <c r="K65" i="5"/>
  <c r="J65" i="5"/>
  <c r="I65" i="5"/>
  <c r="H65" i="5"/>
  <c r="G65" i="5"/>
  <c r="F65" i="5"/>
  <c r="E65" i="5"/>
  <c r="D65" i="5"/>
  <c r="K64" i="5"/>
  <c r="J64" i="5"/>
  <c r="I64" i="5"/>
  <c r="H64" i="5"/>
  <c r="G64" i="5"/>
  <c r="F64" i="5"/>
  <c r="E64" i="5"/>
  <c r="D64" i="5"/>
  <c r="K63" i="5"/>
  <c r="J63" i="5"/>
  <c r="I63" i="5"/>
  <c r="H63" i="5"/>
  <c r="G63" i="5"/>
  <c r="F63" i="5"/>
  <c r="E63" i="5"/>
  <c r="D63" i="5"/>
  <c r="K62" i="5"/>
  <c r="J62" i="5"/>
  <c r="I62" i="5"/>
  <c r="H62" i="5"/>
  <c r="G62" i="5"/>
  <c r="F62" i="5"/>
  <c r="E62" i="5"/>
  <c r="D62" i="5"/>
  <c r="G59" i="5"/>
  <c r="K58" i="5"/>
  <c r="J58" i="5"/>
  <c r="I58" i="5"/>
  <c r="H58" i="5"/>
  <c r="G58" i="5"/>
  <c r="F58" i="5"/>
  <c r="E58" i="5"/>
  <c r="D58" i="5"/>
  <c r="K57" i="5"/>
  <c r="J57" i="5"/>
  <c r="I57" i="5"/>
  <c r="H57" i="5"/>
  <c r="G57" i="5"/>
  <c r="F57" i="5"/>
  <c r="E57" i="5"/>
  <c r="D57" i="5"/>
  <c r="B57" i="5"/>
  <c r="K56" i="5"/>
  <c r="J56" i="5"/>
  <c r="I56" i="5"/>
  <c r="H56" i="5"/>
  <c r="G56" i="5"/>
  <c r="F56" i="5"/>
  <c r="E56" i="5"/>
  <c r="D56" i="5"/>
  <c r="B56" i="5"/>
  <c r="K55" i="5"/>
  <c r="J55" i="5"/>
  <c r="I55" i="5"/>
  <c r="H55" i="5"/>
  <c r="G55" i="5"/>
  <c r="F55" i="5"/>
  <c r="E55" i="5"/>
  <c r="D55" i="5"/>
  <c r="K54" i="5"/>
  <c r="J54" i="5"/>
  <c r="I54" i="5"/>
  <c r="H54" i="5"/>
  <c r="G54" i="5"/>
  <c r="F54" i="5"/>
  <c r="E54" i="5"/>
  <c r="D54" i="5"/>
  <c r="K52" i="5"/>
  <c r="J52" i="5"/>
  <c r="I52" i="5"/>
  <c r="H52" i="5"/>
  <c r="G52" i="5"/>
  <c r="F52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7" i="5"/>
  <c r="J47" i="5"/>
  <c r="I47" i="5"/>
  <c r="H47" i="5"/>
  <c r="G47" i="5"/>
  <c r="F47" i="5"/>
  <c r="E47" i="5"/>
  <c r="D47" i="5"/>
  <c r="K45" i="5"/>
  <c r="J45" i="5"/>
  <c r="I45" i="5"/>
  <c r="H45" i="5"/>
  <c r="G45" i="5"/>
  <c r="F45" i="5"/>
  <c r="E45" i="5"/>
  <c r="D45" i="5"/>
  <c r="K44" i="5"/>
  <c r="J44" i="5"/>
  <c r="I44" i="5"/>
  <c r="H44" i="5"/>
  <c r="G44" i="5"/>
  <c r="F44" i="5"/>
  <c r="E44" i="5"/>
  <c r="D44" i="5"/>
  <c r="K43" i="5"/>
  <c r="J43" i="5"/>
  <c r="I43" i="5"/>
  <c r="H43" i="5"/>
  <c r="G43" i="5"/>
  <c r="F43" i="5"/>
  <c r="E43" i="5"/>
  <c r="D43" i="5"/>
  <c r="K42" i="5"/>
  <c r="J42" i="5"/>
  <c r="I42" i="5"/>
  <c r="H42" i="5"/>
  <c r="G42" i="5"/>
  <c r="F42" i="5"/>
  <c r="E42" i="5"/>
  <c r="D42" i="5"/>
  <c r="K41" i="5"/>
  <c r="J41" i="5"/>
  <c r="I41" i="5"/>
  <c r="H41" i="5"/>
  <c r="G41" i="5"/>
  <c r="F41" i="5"/>
  <c r="E41" i="5"/>
  <c r="D41" i="5"/>
  <c r="K40" i="5"/>
  <c r="J40" i="5"/>
  <c r="I40" i="5"/>
  <c r="H40" i="5"/>
  <c r="G40" i="5"/>
  <c r="F40" i="5"/>
  <c r="E40" i="5"/>
  <c r="D40" i="5"/>
  <c r="G37" i="5"/>
  <c r="K36" i="5"/>
  <c r="J36" i="5"/>
  <c r="I36" i="5"/>
  <c r="H36" i="5"/>
  <c r="G36" i="5"/>
  <c r="F36" i="5"/>
  <c r="E36" i="5"/>
  <c r="D36" i="5"/>
  <c r="K35" i="5"/>
  <c r="J35" i="5"/>
  <c r="I35" i="5"/>
  <c r="H35" i="5"/>
  <c r="G35" i="5"/>
  <c r="F35" i="5"/>
  <c r="E35" i="5"/>
  <c r="D35" i="5"/>
  <c r="B35" i="5"/>
  <c r="K34" i="5"/>
  <c r="J34" i="5"/>
  <c r="I34" i="5"/>
  <c r="H34" i="5"/>
  <c r="G34" i="5"/>
  <c r="F34" i="5"/>
  <c r="E34" i="5"/>
  <c r="D34" i="5"/>
  <c r="B34" i="5"/>
  <c r="K33" i="5"/>
  <c r="J33" i="5"/>
  <c r="I33" i="5"/>
  <c r="H33" i="5"/>
  <c r="G33" i="5"/>
  <c r="F33" i="5"/>
  <c r="E33" i="5"/>
  <c r="D33" i="5"/>
  <c r="K32" i="5"/>
  <c r="J32" i="5"/>
  <c r="I32" i="5"/>
  <c r="H32" i="5"/>
  <c r="G32" i="5"/>
  <c r="F32" i="5"/>
  <c r="E32" i="5"/>
  <c r="D32" i="5"/>
  <c r="K30" i="5"/>
  <c r="J30" i="5"/>
  <c r="I30" i="5"/>
  <c r="H30" i="5"/>
  <c r="G30" i="5"/>
  <c r="F30" i="5"/>
  <c r="E30" i="5"/>
  <c r="D30" i="5"/>
  <c r="K29" i="5"/>
  <c r="J29" i="5"/>
  <c r="I29" i="5"/>
  <c r="H29" i="5"/>
  <c r="G29" i="5"/>
  <c r="F29" i="5"/>
  <c r="E29" i="5"/>
  <c r="D29" i="5"/>
  <c r="K28" i="5"/>
  <c r="J28" i="5"/>
  <c r="I28" i="5"/>
  <c r="H28" i="5"/>
  <c r="G28" i="5"/>
  <c r="F28" i="5"/>
  <c r="E28" i="5"/>
  <c r="D28" i="5"/>
  <c r="K25" i="5"/>
  <c r="J25" i="5"/>
  <c r="I25" i="5"/>
  <c r="H25" i="5"/>
  <c r="G25" i="5"/>
  <c r="F25" i="5"/>
  <c r="E25" i="5"/>
  <c r="D25" i="5"/>
  <c r="K23" i="5"/>
  <c r="J23" i="5"/>
  <c r="I23" i="5"/>
  <c r="H23" i="5"/>
  <c r="G23" i="5"/>
  <c r="F23" i="5"/>
  <c r="E23" i="5"/>
  <c r="D23" i="5"/>
  <c r="K22" i="5"/>
  <c r="J22" i="5"/>
  <c r="I22" i="5"/>
  <c r="H22" i="5"/>
  <c r="G22" i="5"/>
  <c r="F22" i="5"/>
  <c r="E22" i="5"/>
  <c r="D22" i="5"/>
  <c r="K21" i="5"/>
  <c r="J21" i="5"/>
  <c r="I21" i="5"/>
  <c r="H21" i="5"/>
  <c r="G21" i="5"/>
  <c r="F21" i="5"/>
  <c r="E21" i="5"/>
  <c r="D21" i="5"/>
  <c r="K20" i="5"/>
  <c r="J20" i="5"/>
  <c r="I20" i="5"/>
  <c r="H20" i="5"/>
  <c r="G20" i="5"/>
  <c r="F20" i="5"/>
  <c r="E20" i="5"/>
  <c r="D20" i="5"/>
  <c r="K19" i="5"/>
  <c r="J19" i="5"/>
  <c r="I19" i="5"/>
  <c r="H19" i="5"/>
  <c r="G19" i="5"/>
  <c r="F19" i="5"/>
  <c r="E19" i="5"/>
  <c r="D19" i="5"/>
  <c r="K18" i="5"/>
  <c r="J18" i="5"/>
  <c r="I18" i="5"/>
  <c r="H18" i="5"/>
  <c r="G18" i="5"/>
  <c r="F18" i="5"/>
  <c r="E18" i="5"/>
  <c r="D18" i="5"/>
  <c r="G15" i="5"/>
  <c r="K14" i="5"/>
  <c r="J14" i="5"/>
  <c r="I14" i="5"/>
  <c r="H14" i="5"/>
  <c r="G14" i="5"/>
  <c r="F14" i="5"/>
  <c r="E14" i="5"/>
  <c r="D14" i="5"/>
  <c r="K13" i="5"/>
  <c r="J13" i="5"/>
  <c r="I13" i="5"/>
  <c r="H13" i="5"/>
  <c r="G13" i="5"/>
  <c r="F13" i="5"/>
  <c r="E13" i="5"/>
  <c r="D13" i="5"/>
  <c r="B13" i="5"/>
  <c r="K12" i="5"/>
  <c r="J12" i="5"/>
  <c r="I12" i="5"/>
  <c r="H12" i="5"/>
  <c r="G12" i="5"/>
  <c r="F12" i="5"/>
  <c r="E12" i="5"/>
  <c r="D12" i="5"/>
  <c r="B12" i="5"/>
  <c r="K11" i="5"/>
  <c r="J11" i="5"/>
  <c r="I11" i="5"/>
  <c r="H11" i="5"/>
  <c r="G11" i="5"/>
  <c r="F11" i="5"/>
  <c r="E11" i="5"/>
  <c r="D11" i="5"/>
  <c r="K10" i="5"/>
  <c r="J10" i="5"/>
  <c r="I10" i="5"/>
  <c r="H10" i="5"/>
  <c r="G10" i="5"/>
  <c r="F10" i="5"/>
  <c r="E10" i="5"/>
  <c r="D10" i="5"/>
  <c r="K8" i="5"/>
  <c r="J8" i="5"/>
  <c r="I8" i="5"/>
  <c r="H8" i="5"/>
  <c r="G8" i="5"/>
  <c r="F8" i="5"/>
  <c r="E8" i="5"/>
  <c r="D8" i="5"/>
  <c r="K7" i="5"/>
  <c r="J7" i="5"/>
  <c r="I7" i="5"/>
  <c r="H7" i="5"/>
  <c r="G7" i="5"/>
  <c r="F7" i="5"/>
  <c r="E7" i="5"/>
  <c r="D7" i="5"/>
  <c r="K6" i="5"/>
  <c r="J6" i="5"/>
  <c r="I6" i="5"/>
  <c r="H6" i="5"/>
  <c r="G6" i="5"/>
  <c r="F6" i="5"/>
  <c r="E6" i="5"/>
  <c r="D6" i="5"/>
  <c r="B3" i="5"/>
  <c r="B2" i="5"/>
  <c r="D62" i="4"/>
  <c r="K61" i="4"/>
  <c r="J61" i="4"/>
  <c r="J62" i="4" s="1"/>
  <c r="I61" i="4"/>
  <c r="H61" i="4"/>
  <c r="G61" i="4"/>
  <c r="F61" i="4"/>
  <c r="F62" i="4" s="1"/>
  <c r="E61" i="4"/>
  <c r="L60" i="4"/>
  <c r="L59" i="4"/>
  <c r="L58" i="4"/>
  <c r="L57" i="4"/>
  <c r="L56" i="4"/>
  <c r="L55" i="4"/>
  <c r="L54" i="4"/>
  <c r="K54" i="4"/>
  <c r="I54" i="4"/>
  <c r="H54" i="4"/>
  <c r="G54" i="4"/>
  <c r="F54" i="4"/>
  <c r="E54" i="4"/>
  <c r="D49" i="4"/>
  <c r="D47" i="4"/>
  <c r="D44" i="4"/>
  <c r="D29" i="4"/>
  <c r="D27" i="4"/>
  <c r="D23" i="4"/>
  <c r="L16" i="4"/>
  <c r="K16" i="4"/>
  <c r="J16" i="4"/>
  <c r="I16" i="4"/>
  <c r="H16" i="4"/>
  <c r="G16" i="4"/>
  <c r="F16" i="4"/>
  <c r="E16" i="4"/>
  <c r="L15" i="4"/>
  <c r="K15" i="4"/>
  <c r="J15" i="4"/>
  <c r="I15" i="4"/>
  <c r="H15" i="4"/>
  <c r="G15" i="4"/>
  <c r="F15" i="4"/>
  <c r="E15" i="4"/>
  <c r="L14" i="4"/>
  <c r="L22" i="4" s="1"/>
  <c r="K14" i="4"/>
  <c r="K22" i="4" s="1"/>
  <c r="J14" i="4"/>
  <c r="I14" i="4"/>
  <c r="I22" i="4" s="1"/>
  <c r="H14" i="4"/>
  <c r="G14" i="4"/>
  <c r="G22" i="4" s="1"/>
  <c r="F14" i="4"/>
  <c r="F22" i="4" s="1"/>
  <c r="E14" i="4"/>
  <c r="E22" i="4" s="1"/>
  <c r="L11" i="4"/>
  <c r="K11" i="4"/>
  <c r="J11" i="4"/>
  <c r="I11" i="4"/>
  <c r="H11" i="4"/>
  <c r="G11" i="4"/>
  <c r="F11" i="4"/>
  <c r="E11" i="4"/>
  <c r="L10" i="4"/>
  <c r="K10" i="4"/>
  <c r="J10" i="4"/>
  <c r="I10" i="4"/>
  <c r="H10" i="4"/>
  <c r="G10" i="4"/>
  <c r="F10" i="4"/>
  <c r="E10" i="4"/>
  <c r="L8" i="4"/>
  <c r="K8" i="4"/>
  <c r="J8" i="4"/>
  <c r="I8" i="4"/>
  <c r="H8" i="4"/>
  <c r="G8" i="4"/>
  <c r="F8" i="4"/>
  <c r="E8" i="4"/>
  <c r="L7" i="4"/>
  <c r="K7" i="4"/>
  <c r="J7" i="4"/>
  <c r="I7" i="4"/>
  <c r="H7" i="4"/>
  <c r="G7" i="4"/>
  <c r="F7" i="4"/>
  <c r="E7" i="4"/>
  <c r="L6" i="4"/>
  <c r="L12" i="4" s="1"/>
  <c r="K6" i="4"/>
  <c r="J6" i="4"/>
  <c r="J12" i="4" s="1"/>
  <c r="I6" i="4"/>
  <c r="H6" i="4"/>
  <c r="G6" i="4"/>
  <c r="G12" i="4" s="1"/>
  <c r="F6" i="4"/>
  <c r="E6" i="4"/>
  <c r="E12" i="4" s="1"/>
  <c r="L5" i="4"/>
  <c r="K5" i="4"/>
  <c r="J5" i="4"/>
  <c r="I5" i="4"/>
  <c r="H5" i="4"/>
  <c r="G5" i="4"/>
  <c r="F5" i="4"/>
  <c r="E5" i="4"/>
  <c r="D5" i="4"/>
  <c r="D3" i="4"/>
  <c r="F52" i="3"/>
  <c r="D52" i="3"/>
  <c r="G51" i="3"/>
  <c r="F51" i="3"/>
  <c r="D51" i="3"/>
  <c r="G50" i="3"/>
  <c r="G49" i="3"/>
  <c r="E49" i="3"/>
  <c r="F48" i="3"/>
  <c r="D48" i="3"/>
  <c r="F47" i="3"/>
  <c r="D47" i="3"/>
  <c r="G44" i="3"/>
  <c r="F43" i="3"/>
  <c r="G43" i="3" s="1"/>
  <c r="F42" i="3"/>
  <c r="G42" i="3" s="1"/>
  <c r="G41" i="3"/>
  <c r="F40" i="3"/>
  <c r="G40" i="3" s="1"/>
  <c r="D40" i="3"/>
  <c r="E40" i="3" s="1"/>
  <c r="F39" i="3"/>
  <c r="G39" i="3" s="1"/>
  <c r="D39" i="3"/>
  <c r="E39" i="3" s="1"/>
  <c r="F38" i="3"/>
  <c r="G38" i="3" s="1"/>
  <c r="D38" i="3"/>
  <c r="E38" i="3" s="1"/>
  <c r="G37" i="3"/>
  <c r="F36" i="3"/>
  <c r="D36" i="3"/>
  <c r="F35" i="3"/>
  <c r="G35" i="3" s="1"/>
  <c r="F33" i="3"/>
  <c r="G33" i="3" s="1"/>
  <c r="D33" i="3"/>
  <c r="E33" i="3" s="1"/>
  <c r="G31" i="3"/>
  <c r="F30" i="3"/>
  <c r="G30" i="3" s="1"/>
  <c r="D30" i="3"/>
  <c r="E30" i="3" s="1"/>
  <c r="G29" i="3"/>
  <c r="G28" i="3"/>
  <c r="F27" i="3"/>
  <c r="G27" i="3" s="1"/>
  <c r="C27" i="3"/>
  <c r="G26" i="3"/>
  <c r="F25" i="3"/>
  <c r="G25" i="3" s="1"/>
  <c r="D25" i="3"/>
  <c r="E25" i="3" s="1"/>
  <c r="D24" i="3"/>
  <c r="G23" i="3"/>
  <c r="F22" i="3"/>
  <c r="G22" i="3" s="1"/>
  <c r="D22" i="3"/>
  <c r="E22" i="3" s="1"/>
  <c r="F21" i="3"/>
  <c r="D21" i="3"/>
  <c r="F19" i="3"/>
  <c r="G19" i="3" s="1"/>
  <c r="D19" i="3"/>
  <c r="E19" i="3" s="1"/>
  <c r="F18" i="3"/>
  <c r="G18" i="3" s="1"/>
  <c r="D18" i="3"/>
  <c r="E18" i="3" s="1"/>
  <c r="F17" i="3"/>
  <c r="G17" i="3" s="1"/>
  <c r="D17" i="3"/>
  <c r="E17" i="3" s="1"/>
  <c r="F14" i="3"/>
  <c r="G14" i="3" s="1"/>
  <c r="E14" i="3"/>
  <c r="D14" i="3"/>
  <c r="F13" i="3"/>
  <c r="G13" i="3" s="1"/>
  <c r="D13" i="3"/>
  <c r="E13" i="3" s="1"/>
  <c r="F12" i="3"/>
  <c r="G12" i="3" s="1"/>
  <c r="D12" i="3"/>
  <c r="E12" i="3" s="1"/>
  <c r="F11" i="3"/>
  <c r="G11" i="3" s="1"/>
  <c r="D11" i="3"/>
  <c r="E11" i="3" s="1"/>
  <c r="F10" i="3"/>
  <c r="G10" i="3" s="1"/>
  <c r="D10" i="3"/>
  <c r="E10" i="3" s="1"/>
  <c r="F9" i="3"/>
  <c r="G9" i="3" s="1"/>
  <c r="D9" i="3"/>
  <c r="F8" i="3"/>
  <c r="G8" i="3" s="1"/>
  <c r="D8" i="3"/>
  <c r="E8" i="3" s="1"/>
  <c r="D7" i="3"/>
  <c r="E7" i="3" s="1"/>
  <c r="G6" i="3"/>
  <c r="F6" i="3"/>
  <c r="F7" i="3" s="1"/>
  <c r="D6" i="3"/>
  <c r="F5" i="3"/>
  <c r="F15" i="3" s="1"/>
  <c r="F20" i="3" s="1"/>
  <c r="D5" i="3"/>
  <c r="E5" i="3" s="1"/>
  <c r="G4" i="3"/>
  <c r="F4" i="3"/>
  <c r="E4" i="3"/>
  <c r="D4" i="3"/>
  <c r="G3" i="3"/>
  <c r="F3" i="3"/>
  <c r="E3" i="3"/>
  <c r="D3" i="3"/>
  <c r="D63" i="2"/>
  <c r="D62" i="2"/>
  <c r="D61" i="2"/>
  <c r="D60" i="2"/>
  <c r="D59" i="2"/>
  <c r="D58" i="2"/>
  <c r="D57" i="2"/>
  <c r="D56" i="2"/>
  <c r="D55" i="2"/>
  <c r="D54" i="2"/>
  <c r="D52" i="2"/>
  <c r="D51" i="2"/>
  <c r="D50" i="2"/>
  <c r="E49" i="2"/>
  <c r="D49" i="2"/>
  <c r="E48" i="2"/>
  <c r="D48" i="2"/>
  <c r="D47" i="2"/>
  <c r="D46" i="2"/>
  <c r="D45" i="2"/>
  <c r="D44" i="2"/>
  <c r="D43" i="2"/>
  <c r="D42" i="2"/>
  <c r="D41" i="2"/>
  <c r="D40" i="2"/>
  <c r="E39" i="2"/>
  <c r="D39" i="2"/>
  <c r="D38" i="2"/>
  <c r="D37" i="2"/>
  <c r="D36" i="2"/>
  <c r="D35" i="2"/>
  <c r="D34" i="2"/>
  <c r="D33" i="2"/>
  <c r="D32" i="2"/>
  <c r="D31" i="2"/>
  <c r="D30" i="2"/>
  <c r="D29" i="2"/>
  <c r="E28" i="2"/>
  <c r="D28" i="2"/>
  <c r="D27" i="2"/>
  <c r="D26" i="2"/>
  <c r="D25" i="2"/>
  <c r="D24" i="2"/>
  <c r="D23" i="2"/>
  <c r="D22" i="2"/>
  <c r="D21" i="2"/>
  <c r="D20" i="2"/>
  <c r="E19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E4" i="2"/>
  <c r="D4" i="2"/>
  <c r="E3" i="2"/>
  <c r="D3" i="2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E42" i="1"/>
  <c r="D42" i="1"/>
  <c r="E40" i="1"/>
  <c r="D40" i="1"/>
  <c r="G38" i="1"/>
  <c r="F38" i="1"/>
  <c r="E38" i="1"/>
  <c r="D38" i="1"/>
  <c r="D35" i="1" s="1"/>
  <c r="G37" i="1"/>
  <c r="F37" i="1"/>
  <c r="F35" i="1" s="1"/>
  <c r="E37" i="1"/>
  <c r="D37" i="1"/>
  <c r="E34" i="1"/>
  <c r="D34" i="1"/>
  <c r="E33" i="1"/>
  <c r="D33" i="1"/>
  <c r="G31" i="1"/>
  <c r="G29" i="1" s="1"/>
  <c r="F31" i="1"/>
  <c r="F29" i="1" s="1"/>
  <c r="E31" i="1"/>
  <c r="D31" i="1"/>
  <c r="G28" i="1"/>
  <c r="F28" i="1"/>
  <c r="E28" i="1"/>
  <c r="D28" i="1"/>
  <c r="G27" i="1"/>
  <c r="F27" i="1"/>
  <c r="E27" i="1"/>
  <c r="E48" i="1" s="1"/>
  <c r="E51" i="1" s="1"/>
  <c r="D27" i="1"/>
  <c r="G25" i="1"/>
  <c r="F25" i="1"/>
  <c r="E25" i="1"/>
  <c r="E50" i="1" s="1"/>
  <c r="E53" i="1" s="1"/>
  <c r="D25" i="1"/>
  <c r="D50" i="1" s="1"/>
  <c r="D53" i="1" s="1"/>
  <c r="G22" i="1"/>
  <c r="F22" i="1"/>
  <c r="E22" i="1"/>
  <c r="D22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0" i="1"/>
  <c r="F10" i="1"/>
  <c r="E10" i="1"/>
  <c r="D10" i="1"/>
  <c r="G8" i="1"/>
  <c r="F8" i="1"/>
  <c r="E8" i="1"/>
  <c r="D8" i="1"/>
  <c r="G7" i="1"/>
  <c r="F7" i="1"/>
  <c r="E7" i="1"/>
  <c r="E9" i="1" s="1"/>
  <c r="D7" i="1"/>
  <c r="G5" i="1"/>
  <c r="F5" i="1"/>
  <c r="E5" i="1"/>
  <c r="D5" i="1"/>
  <c r="G4" i="1"/>
  <c r="F4" i="1"/>
  <c r="E4" i="1"/>
  <c r="D4" i="1"/>
  <c r="J22" i="4" l="1"/>
  <c r="E62" i="4"/>
  <c r="H22" i="4"/>
  <c r="L23" i="4"/>
  <c r="H12" i="4"/>
  <c r="I12" i="4"/>
  <c r="I23" i="4" s="1"/>
  <c r="F12" i="4"/>
  <c r="F23" i="4" s="1"/>
  <c r="E23" i="4"/>
  <c r="L61" i="4"/>
  <c r="L62" i="4" s="1"/>
  <c r="G62" i="4"/>
  <c r="K12" i="4"/>
  <c r="H62" i="4"/>
  <c r="G23" i="4"/>
  <c r="I62" i="4"/>
  <c r="H23" i="4"/>
  <c r="K62" i="4"/>
  <c r="D32" i="3"/>
  <c r="F32" i="3"/>
  <c r="D15" i="3"/>
  <c r="D20" i="3" s="1"/>
  <c r="F46" i="3"/>
  <c r="E51" i="2"/>
  <c r="F9" i="1"/>
  <c r="F16" i="1" s="1"/>
  <c r="D48" i="1"/>
  <c r="D51" i="1" s="1"/>
  <c r="F41" i="1"/>
  <c r="E35" i="1"/>
  <c r="G35" i="1"/>
  <c r="G41" i="1" s="1"/>
  <c r="E29" i="1"/>
  <c r="D29" i="1"/>
  <c r="E16" i="1"/>
  <c r="D9" i="1"/>
  <c r="G9" i="1"/>
  <c r="G16" i="1" s="1"/>
  <c r="G21" i="1" s="1"/>
  <c r="K23" i="4"/>
  <c r="J23" i="4"/>
  <c r="E9" i="3"/>
  <c r="E15" i="3" s="1"/>
  <c r="E20" i="3" s="1"/>
  <c r="D46" i="3"/>
  <c r="E47" i="3"/>
  <c r="E48" i="3"/>
  <c r="G5" i="3"/>
  <c r="G15" i="3" s="1"/>
  <c r="G20" i="3" s="1"/>
  <c r="E6" i="3"/>
  <c r="G36" i="3"/>
  <c r="G46" i="3" s="1"/>
  <c r="E36" i="3"/>
  <c r="E46" i="3" s="1"/>
  <c r="G21" i="3"/>
  <c r="G32" i="3" s="1"/>
  <c r="E21" i="3"/>
  <c r="E32" i="3" s="1"/>
  <c r="G47" i="3"/>
  <c r="G52" i="3" s="1"/>
  <c r="G48" i="3"/>
  <c r="E30" i="2"/>
  <c r="D41" i="1"/>
  <c r="E41" i="1"/>
  <c r="E21" i="1"/>
  <c r="F21" i="1"/>
  <c r="D16" i="1" l="1"/>
  <c r="E23" i="1"/>
  <c r="G23" i="1"/>
  <c r="F23" i="1"/>
  <c r="D21" i="1" l="1"/>
  <c r="E26" i="1"/>
  <c r="E49" i="1"/>
  <c r="F26" i="1"/>
  <c r="G26" i="1"/>
  <c r="D23" i="1" l="1"/>
  <c r="E52" i="1"/>
  <c r="G42" i="1"/>
  <c r="F42" i="1"/>
  <c r="D49" i="1" l="1"/>
  <c r="D26" i="1"/>
  <c r="D52" i="1" l="1"/>
</calcChain>
</file>

<file path=xl/sharedStrings.xml><?xml version="1.0" encoding="utf-8"?>
<sst xmlns="http://schemas.openxmlformats.org/spreadsheetml/2006/main" count="714" uniqueCount="254">
  <si>
    <t>NOTA</t>
  </si>
  <si>
    <t>DZIAŁALNOŚĆ KONTYNUOWANA</t>
  </si>
  <si>
    <t>C10</t>
  </si>
  <si>
    <t>Przychody ze sprzedaży</t>
  </si>
  <si>
    <t>Koszt własny sprzedaży</t>
  </si>
  <si>
    <t>Zysk brutto ze sprzedaży</t>
  </si>
  <si>
    <t>Koszty punktów handlu oraz sprzedaży</t>
  </si>
  <si>
    <t>Koszty ogólnego zarządu</t>
  </si>
  <si>
    <t>Pozostałe przychody operacyjne</t>
  </si>
  <si>
    <t>Pozostałe koszty operacyjne</t>
  </si>
  <si>
    <t>(Odpisy) / Odwrócenia odpisów z tytułu oczekiwanych strat kredytowych (Odpisy aktualizujące należności handlowe)</t>
  </si>
  <si>
    <t>Zysk (strata) na działalności operacyjnej</t>
  </si>
  <si>
    <t xml:space="preserve">Przychody finansowe </t>
  </si>
  <si>
    <t>(Odpisy) / Odwrócenia odpisów z tytułu oczekiwanych strat kredytowych (Odpisy aktualizujące pożyczki udzielone)</t>
  </si>
  <si>
    <t>Koszty finansowe</t>
  </si>
  <si>
    <t>Udział w zyskach (stratach) jednostek stowarzyszonych</t>
  </si>
  <si>
    <t>Zysk (strata) przed opodatkowaniem</t>
  </si>
  <si>
    <t xml:space="preserve">Podatek dochodowy </t>
  </si>
  <si>
    <t>ZYSK (STRATA) NETTO Z DZIAŁALNOŚCI KONTYNUOWANEJ</t>
  </si>
  <si>
    <t>DZIAŁALNOŚĆ ZANIECHANA</t>
  </si>
  <si>
    <t>ZYSK (STRATA) NETTO Z DZIAŁALNOŚCI ZANIECHANEJ</t>
  </si>
  <si>
    <t>ZYSK (STRATA) NETTO</t>
  </si>
  <si>
    <t>Przypisany akcjonariuszom jednostki dominującej</t>
  </si>
  <si>
    <t>Przypisany udziałom niekontrolującym</t>
  </si>
  <si>
    <t>Pozostałe całkowite dochody z działalności kontynuowanej</t>
  </si>
  <si>
    <t>Podlegające przeklasyfikowaniu do wyniku:</t>
  </si>
  <si>
    <t>Różnice kursowe z przeliczenia sprawozdań jednostek zagranicznych</t>
  </si>
  <si>
    <t>Niepodlegające przeklasyfikowaniu do wyniku:</t>
  </si>
  <si>
    <t>Zyski (straty) aktuarialne dotyczące świadczeń pracowniczych</t>
  </si>
  <si>
    <t>Wycena programu motywacyjnego</t>
  </si>
  <si>
    <t>Pozostałe całkowite dochody z działalności zaniechanej</t>
  </si>
  <si>
    <t>Przekwalifikowanie różnic kursowych z przeliczenia jednostki zagranicznej, nad którą utracono kontrolę do rachunku zysków i strat</t>
  </si>
  <si>
    <t>Razem pozostałe całkowite dochody netto</t>
  </si>
  <si>
    <t xml:space="preserve">ŁĄCZNE CAŁKOWITE DOCHODY </t>
  </si>
  <si>
    <t>Całkowity dochód przypadający na akcjonariuszy jednostki dominującej z tytułu:</t>
  </si>
  <si>
    <t>- działalności kontynuowanej</t>
  </si>
  <si>
    <t>- działalności zaniechanej</t>
  </si>
  <si>
    <t>Udziały niekontrolujące</t>
  </si>
  <si>
    <t>Średnia ważona liczba akcji zwykłych (mln szt.)</t>
  </si>
  <si>
    <t>Zysk (strata) na akcję podstawowy z zysku (straty) za okres przypadający akcjonariuszom jednostki dominującej (w PLN)</t>
  </si>
  <si>
    <t>Zysk (strata) na akcję podstawowy z zysku (straty) z działalności kontynuowanej za okres przypadający akcjonariuszom jednostki dominującej (w PLN)</t>
  </si>
  <si>
    <t>Zysk (strata) na akcję podstawowy z zysku (straty) z działalności zaniechanej za okres przypadający akcjonariuszom jednostki dominującej (w PLN)</t>
  </si>
  <si>
    <t>Zysk (strata) na akcję rozwodniony z zysku (straty) za okres przypadający akcjonariuszom jednostki dominującej (w PLN)</t>
  </si>
  <si>
    <t>Zysk (strata) na akcję rozwodniony z zysku (straty) z działalności kontynuowanej za okres przypadający akcjonariuszom jednostki dominującej (w PLN)</t>
  </si>
  <si>
    <t>Zysk (strata) na akcję rozwodniony z zysku (straty) z działalności zaniechanej za okres przypadający akcjonariuszom jednostki dominującej (w PLN)</t>
  </si>
  <si>
    <t>Wartości niematerialne</t>
  </si>
  <si>
    <t>Wartość firmy</t>
  </si>
  <si>
    <t>Rzeczowe aktywa trwałe - inwestycje w sklepach</t>
  </si>
  <si>
    <t>Rzeczowe aktywa trwałe - dystrybucja</t>
  </si>
  <si>
    <t>Rzeczowe aktywa trwałe - pozostałe</t>
  </si>
  <si>
    <t>Prawo do użytkowania</t>
  </si>
  <si>
    <t>Aktywa z tytułu podatku odroczonego</t>
  </si>
  <si>
    <t>Udzielone pożyczki</t>
  </si>
  <si>
    <t>Inne aktywa finansowe</t>
  </si>
  <si>
    <t>Pochodne instrumenty finansowe</t>
  </si>
  <si>
    <t>Należności leasingowe</t>
  </si>
  <si>
    <t>Inwestycje w jednostki stowarzyszone</t>
  </si>
  <si>
    <t>Nieruchomości inwestycyjne</t>
  </si>
  <si>
    <t>Należności długoterminowe</t>
  </si>
  <si>
    <t>Aktywa trwałe</t>
  </si>
  <si>
    <t>Zapasy</t>
  </si>
  <si>
    <t>Należności od odbiorców</t>
  </si>
  <si>
    <t>Należności z tytułu podatku dochodowego</t>
  </si>
  <si>
    <t>Pozostałe należności</t>
  </si>
  <si>
    <t>Środki pieniężne i ich ekwiwalenty</t>
  </si>
  <si>
    <t>Aktywa obrotowe</t>
  </si>
  <si>
    <t>Aktywa zaklasyfikowane jako przeznaczone do sprzedaży</t>
  </si>
  <si>
    <t>AKTYWA RAZEM</t>
  </si>
  <si>
    <t>Zobowiązania z tytułu kredytów i obligacji</t>
  </si>
  <si>
    <t>Zobowiązania z tytułu odroczonego podatku dochodowego</t>
  </si>
  <si>
    <t>Pozostałe długoterminowe zobowiązania</t>
  </si>
  <si>
    <t>Rezerwy</t>
  </si>
  <si>
    <t>Otrzymane dotacje</t>
  </si>
  <si>
    <t>Zobowiązania z tytułu leasingu</t>
  </si>
  <si>
    <t>Zobowiązania z tytułu obowiązku wykupu udziałów niekontrolujących</t>
  </si>
  <si>
    <t>Pozostałe długoterminowe zobowiązania finansowe</t>
  </si>
  <si>
    <t>Zobowiązania długoterminowe</t>
  </si>
  <si>
    <t>Zobowiązania handlowe i inne</t>
  </si>
  <si>
    <t>Pozostałe zobowiązania</t>
  </si>
  <si>
    <t>Zobowiązania z tytułu podatku dochodowego</t>
  </si>
  <si>
    <t>Pozostałe krótkoterminowe zobowiązania finansowe</t>
  </si>
  <si>
    <t>Zobowiązania krótkoterminowe</t>
  </si>
  <si>
    <t>Zobowiązania bezpośrednio związane z aktywami zaklasyfikowanymi jako przeznaczone do sprzedaży</t>
  </si>
  <si>
    <t>ZOBOWIĄZANIA RAZEM</t>
  </si>
  <si>
    <t>AKTYWA NETTO</t>
  </si>
  <si>
    <t>Kapitał własny</t>
  </si>
  <si>
    <t>Kapitał akcyjny</t>
  </si>
  <si>
    <t>Kapitał zapasowy ze sprzedaży akcji powyżej ich wartości nominalnej</t>
  </si>
  <si>
    <t>Wycena aktuarialna świadczeń pracowniczych</t>
  </si>
  <si>
    <t>Zyski zatrzymane</t>
  </si>
  <si>
    <t>Kapitał własny przypadający akcjonariuszom jednostki dominującej</t>
  </si>
  <si>
    <t>RAZEM KAPITAŁY WŁASNE</t>
  </si>
  <si>
    <t>KAPITAŁ WŁASNY I ZOBOWIĄZANIA RAZEM</t>
  </si>
  <si>
    <t>Zysk (strata) przed opodatkowaniem z działalności kontynuowanej</t>
  </si>
  <si>
    <t>Zysk (strata) przed opodatkowaniem z działalności zaniechanej</t>
  </si>
  <si>
    <t>Amortyzacja</t>
  </si>
  <si>
    <t>Odpisy aktualizujące wartość rzeczowych aktywów trwałych, prawa do użytkowania, wartości niematerialnych oraz przeszacowanie do wartości godziwej grupy do zbycia</t>
  </si>
  <si>
    <t>(Zysk) Strata na działalności inwestycyjnej</t>
  </si>
  <si>
    <t>Udział w (zyskach) stratach jednostek stowarzyszonych</t>
  </si>
  <si>
    <t>Koszty finansowania zewnętrznego</t>
  </si>
  <si>
    <t>Pozostałe korekty zysku przed opodatkowaniem</t>
  </si>
  <si>
    <t>Podatek dochodowy zapłacony</t>
  </si>
  <si>
    <t>Przepływy pieniężne przed zmianami w kapitale obrotowym</t>
  </si>
  <si>
    <t xml:space="preserve">Zmiany w kapitale obrotowym </t>
  </si>
  <si>
    <t>Zmiana stanu zapasów i odpisów na zapasy</t>
  </si>
  <si>
    <t>Zmiana stanu należności i odpisów aktualizujących należności</t>
  </si>
  <si>
    <t>Zmiana stanu zobowiązań krótkoterminowych, z wyjątkiem pożyczek, kredytów i obligacji</t>
  </si>
  <si>
    <t>Przepływy pieniężne netto z działalności operacyjnej</t>
  </si>
  <si>
    <t>Wpływy ze sprzedaży rzeczowych aktywów trwałych</t>
  </si>
  <si>
    <t>Wpływy z tytułu rozliczenia inwestycji w sklepach z wynajmującymi</t>
  </si>
  <si>
    <t>Spłaty pożyczek udzielonych i odsetek</t>
  </si>
  <si>
    <t>Inne wpływy inwestycyjne</t>
  </si>
  <si>
    <t>Nabycie wartości niematerialnych i rzeczowych aktywów trwałych</t>
  </si>
  <si>
    <t>Pożyczki udzielone</t>
  </si>
  <si>
    <t xml:space="preserve">Wydatki na nabycie udziałów niekontrolujących </t>
  </si>
  <si>
    <t>Nabycie aktywów finansowych</t>
  </si>
  <si>
    <t>Inne wydatki inwestycyjne</t>
  </si>
  <si>
    <t>Wydatki dotyczące inwestycji w jednostkę stowarzyszoną HR Group</t>
  </si>
  <si>
    <t>Przepływy pieniężne netto z działalności inwestycyjnej</t>
  </si>
  <si>
    <t>Wpływy z tytułu zaciągnięcia kredytów i pożyczek</t>
  </si>
  <si>
    <t>Emisja obligacji</t>
  </si>
  <si>
    <t>Dywidendy i inne wypłaty na rzecz udziałowców niekontrolujących</t>
  </si>
  <si>
    <t>Spłaty kredytów i pożyczek</t>
  </si>
  <si>
    <t>Wykup obligacji</t>
  </si>
  <si>
    <t>Płatności z tytułu leasingu</t>
  </si>
  <si>
    <t>Odsetki zapłacone</t>
  </si>
  <si>
    <t>Inne wpływy finansowe</t>
  </si>
  <si>
    <t>Wpływy netto z emisji akcji</t>
  </si>
  <si>
    <t>Nabycie akcji eobuwie.pl S.A. od MKK3</t>
  </si>
  <si>
    <t xml:space="preserve">Otrzymana zaliczka od A&amp;R Investments Limited oraz wpłata od Cyfrowego Polsatu z tytułu sprzedaży akcji eobuwie.pl S.A. </t>
  </si>
  <si>
    <t>Sprzedaż akcji do A&amp;R i Polsat</t>
  </si>
  <si>
    <t>Inne wydatki finansowe</t>
  </si>
  <si>
    <t>Przepływy pieniężne netto z działalności finansowej</t>
  </si>
  <si>
    <t>PRZEPŁYWY PIENIĘŻNE RAZEM</t>
  </si>
  <si>
    <t xml:space="preserve">Zwiększenie/zmniejszenie netto stanu środków pieniężnych i ekwiwalentów środków pieniężnych </t>
  </si>
  <si>
    <t>Zmiana z tytułu alokowania środków pieniężnych do działalności zaniechanej</t>
  </si>
  <si>
    <t>Zmiana z tytułu różnic kursowych z wyceny środków pieniężnych i ich ekwiwalentów</t>
  </si>
  <si>
    <t>Środki pieniężne i ich ekwiwalenty na początek okresu</t>
  </si>
  <si>
    <t>Środki pieniężne i ich ekwiwalenty na koniec okresu</t>
  </si>
  <si>
    <t>KAPITAŁ AKCYJNY</t>
  </si>
  <si>
    <t>KAPITAŁ ZAPASOWY ZE SPRZEDAŻY AKCJI POWYŻEJ ICH WARTOŚCI NOMINALNEJ</t>
  </si>
  <si>
    <t>ZYSKI ZATRZYMANE</t>
  </si>
  <si>
    <t>RÓŻNICE KURSOWE Z PRZELICZENIA SPRAWOZDAŃ JEDNOSTEK ZAGRANICZNYCH</t>
  </si>
  <si>
    <t>WYCENA AKTUARIALNA ŚWIADCZEŃ PRACOWNICZYCH</t>
  </si>
  <si>
    <t>WYCENA PROGRAMU MOTYWACYJNEGO</t>
  </si>
  <si>
    <t>UDZIAŁY NIEKONTROLUJĄCE</t>
  </si>
  <si>
    <t>RAZEM KAPITAŁ WŁASNY</t>
  </si>
  <si>
    <t>PRZYPADAJĄCY AKCJONARIUSZOM JEDNOSTKI DOMINUJĄCEJ</t>
  </si>
  <si>
    <t>Zysk (strata) netto za okres</t>
  </si>
  <si>
    <t>Zysk (strata) netto alokowany do udziałów niekontrolujących</t>
  </si>
  <si>
    <t>Inne zmiany</t>
  </si>
  <si>
    <t>Różnice kursowe z przeliczenia</t>
  </si>
  <si>
    <t xml:space="preserve">Całkowite dochody razem </t>
  </si>
  <si>
    <t>Uchwalona dywidenda</t>
  </si>
  <si>
    <t>suma</t>
  </si>
  <si>
    <t>Wycena programu opcji pracowniczych</t>
  </si>
  <si>
    <t>Objęcie akcji spółki zależnej MODIVO S.A. w wykonaniu zobowiązania inwestycyjnego zawartego z Prezesem Zarządu MODIVO S.A. Panem Damianem Zapłatą</t>
  </si>
  <si>
    <t>Wykup udziałów niekontrolujących*</t>
  </si>
  <si>
    <t xml:space="preserve">Zobowiązanie z tytułu opcji nabycia udziałów jednostek zależnych </t>
  </si>
  <si>
    <t>Wygaszenie zobowiązania z tytułu opcji nabycia udziałów Modivo S.A. (obowiązku wykupu udziałów mniejszości w Modivo S.A.)</t>
  </si>
  <si>
    <t xml:space="preserve">Rozpoznanie opcji nabycia udziałów Modivo S.A. (20,0%) od MKK3 - ujęcie zobowiązanie z tytułu opcji nabycia udziałów jednostek zależnych </t>
  </si>
  <si>
    <t>Transakcje dotyczące 20% pakietu akcji Modivo S.A.</t>
  </si>
  <si>
    <t>Transakcje z właścicielami razem</t>
  </si>
  <si>
    <t>Zysk (strata) alokowany do udziałów niekontrolujących</t>
  </si>
  <si>
    <t>Przeniesienie wyceny aktuarialnej świadczeń pracowniczych związanej z jednostką zależną, nad którą utracono kontrolę do zysków zatrzymanych</t>
  </si>
  <si>
    <t>Rozpoznanie opcji nabycia udziałów Modivo S.A. (20,0%) od MKK3 - ujęcie zobowiązanie z tytułu opcji nabycia udziałów jednostek zależnych</t>
  </si>
  <si>
    <t>Pokrycie straty</t>
  </si>
  <si>
    <t>Rozpoznanie opcji nabycia udziałów Modivo S.A. (20,0%) od MKK3 - ujęcia zobowiązanie z tytułu opcji nabycia udziałów jednostek zależnych</t>
  </si>
  <si>
    <t>Transakcje dotyczące 10% pakietu akcji Modivo S.A.</t>
  </si>
  <si>
    <t>CCC</t>
  </si>
  <si>
    <t>eobuwie</t>
  </si>
  <si>
    <t>Modivo</t>
  </si>
  <si>
    <t>HalfPrice</t>
  </si>
  <si>
    <t>DeeZee</t>
  </si>
  <si>
    <t>Pozostałe spółki</t>
  </si>
  <si>
    <t>GK CCC</t>
  </si>
  <si>
    <t>Działalność zaniechana</t>
  </si>
  <si>
    <t>omnichannel</t>
  </si>
  <si>
    <t>Razem GK CCC</t>
  </si>
  <si>
    <t>Rosja</t>
  </si>
  <si>
    <t>Łączne przychody ze sprzedaży</t>
  </si>
  <si>
    <t>Przychody ze sprzedaży do innych segmentów</t>
  </si>
  <si>
    <t>Przychody ze sprzedaży od klientów zewnętrznych</t>
  </si>
  <si>
    <t>Marża brutto (zysk brutto ze sprzedaży/przychody ze sprzedaży do klientów zewnętrznych)</t>
  </si>
  <si>
    <t>ZYSK SEGMENTU</t>
  </si>
  <si>
    <t>w tym bieżące koszty sklepów w rozruchu</t>
  </si>
  <si>
    <t>Aktywa segmentów:</t>
  </si>
  <si>
    <t>Aktywa trwałe, z wyłączeniem aktywów z tyt. podatku odroczonego i innych aktywów finansowych</t>
  </si>
  <si>
    <t>Aktywa z tyt. podatku odroczonego</t>
  </si>
  <si>
    <t>na sklepach</t>
  </si>
  <si>
    <t>w magazynie centralnym</t>
  </si>
  <si>
    <t>Rzeczowe aktywa trwałe i wartości niematerialne</t>
  </si>
  <si>
    <t>Istotne przychody/ (koszty):</t>
  </si>
  <si>
    <t>Amortyzacja wykazana w kosztach punktów handlu i pozostałych kosztach sprzedaży</t>
  </si>
  <si>
    <t>Polska</t>
  </si>
  <si>
    <t>Europa Śr.-Wsch.</t>
  </si>
  <si>
    <t>Europa Zachodnia</t>
  </si>
  <si>
    <t>Odpis z tytułu utraty wartości rzeczowych aktywów trwałych i wartości niematerialnych</t>
  </si>
  <si>
    <t>01.02.2021 - 31.07.2021</t>
  </si>
  <si>
    <t>NIEBADANE, PRZEGLĄDANE, PRZEKSZTAŁCONE*</t>
  </si>
  <si>
    <t>Istotne przychody/(koszty):</t>
  </si>
  <si>
    <t>01.05.2021 - 31.07.2021</t>
  </si>
  <si>
    <t>NIEBADANE, NIEPRZEGLĄDANE, PRZEKSZTAŁCONE*</t>
  </si>
  <si>
    <t>01.02.2022 - 31.07.2022</t>
  </si>
  <si>
    <t xml:space="preserve">ZAGREGOWANE DANE SEGMENTÓW </t>
  </si>
  <si>
    <t xml:space="preserve">KOREKTY KONSOLIDACYJNE </t>
  </si>
  <si>
    <t>SKONSOLIDOWANE SPRAWOZDANIE FINANSOWE</t>
  </si>
  <si>
    <t>Przychody ze sprzedaży niezaalokowane do segmentu</t>
  </si>
  <si>
    <t>Przychody ze sprzedaży w sprawozdaniu finansowym</t>
  </si>
  <si>
    <t>Koszt własny sprzedaży w sprawozdaniu finansowym</t>
  </si>
  <si>
    <t>Koszt własny sprzedaży niezaalokowany do segmentu (dot. dz. zaniechanej)</t>
  </si>
  <si>
    <t>Zysk (strata) brutto ze sprzedaży</t>
  </si>
  <si>
    <t>Koszty punktów handlu i pozostałe koszty sprzedaży</t>
  </si>
  <si>
    <t>Koszty punktów handlu i pozostałe koszty sprzedaży niezaalokowany do segmentu (dot. dz. Zaniechanej)</t>
  </si>
  <si>
    <t>ZYSK (STRATA) SEGMENTU</t>
  </si>
  <si>
    <t>Odpisy z tytułu oczekiwanych strat kredytowych (odpisy aktualizujące należności handlowe)</t>
  </si>
  <si>
    <t>Przychody finansowe</t>
  </si>
  <si>
    <t>Odpisy z tytułu oczekiwanych strat kredytowych</t>
  </si>
  <si>
    <t>Pozostałe koszty finansowe</t>
  </si>
  <si>
    <t>Istotne przychody (koszty):</t>
  </si>
  <si>
    <t>Amortyzacja kosztów punktów handlu i pozostałych kosztów sprzedaży</t>
  </si>
  <si>
    <t>Odpis z tytułu utraty wartości rzeczowych aktywów trwałych, wartości niematerialnych i prawa do użytkowania aktywów</t>
  </si>
  <si>
    <t>Działalność zaniechana:</t>
  </si>
  <si>
    <t>01.05.2022 - 31.07.2022</t>
  </si>
  <si>
    <t>NIEBADANE, NIEPRZEGLĄDANE</t>
  </si>
  <si>
    <t>Aktywa trwałe (z wyłączeniem aktywów z tyt. podatku odroczonego i innych aktywów finansowych)</t>
  </si>
  <si>
    <t>Szwajcaria</t>
  </si>
  <si>
    <t>Czechy</t>
  </si>
  <si>
    <t>Węgry</t>
  </si>
  <si>
    <t>Słowacja</t>
  </si>
  <si>
    <t>Austria</t>
  </si>
  <si>
    <t>Rumunia</t>
  </si>
  <si>
    <t>Chorwacja</t>
  </si>
  <si>
    <t>Słowenia</t>
  </si>
  <si>
    <t>Bułgaria</t>
  </si>
  <si>
    <t>Serbia</t>
  </si>
  <si>
    <t>Grecja</t>
  </si>
  <si>
    <t>Niemcy</t>
  </si>
  <si>
    <t>Pozostałe</t>
  </si>
  <si>
    <t>Razem</t>
  </si>
  <si>
    <t>01.02.2022-31.07.2022</t>
  </si>
  <si>
    <t>Offline</t>
  </si>
  <si>
    <t>Digital</t>
  </si>
  <si>
    <t>CCC GK razem</t>
  </si>
  <si>
    <t>Europa Środkowo - Wschodnia</t>
  </si>
  <si>
    <t>Francja</t>
  </si>
  <si>
    <t>Hiszpania</t>
  </si>
  <si>
    <t>Włochy</t>
  </si>
  <si>
    <t>Szwecja</t>
  </si>
  <si>
    <t>CCC GK</t>
  </si>
  <si>
    <t>Litwa</t>
  </si>
  <si>
    <t>Łotwa</t>
  </si>
  <si>
    <t>Estonia</t>
  </si>
  <si>
    <t>Ukraina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</si>
</sst>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7" formatCode="_(#,##0.0_);_(\(#,##0.0\);_(&quot;-&quot;??_);_(@_)"/>
    <numFmt numFmtId="169" formatCode="_(#,##0.0_);_(\(#,##0.0\);_(&quot;-&quot;?_);_(@_)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7"/>
      <color theme="1"/>
      <name val="Segoe UI"/>
      <family val="2"/>
      <charset val="238"/>
    </font>
    <font>
      <sz val="7"/>
      <color rgb="FF000000"/>
      <name val="Segoe UI"/>
      <family val="2"/>
      <charset val="238"/>
    </font>
    <font>
      <b/>
      <sz val="7"/>
      <color rgb="FF000000"/>
      <name val="Segoe U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7.5"/>
      <name val="Myriad Pro SemiCondensed"/>
      <family val="2"/>
      <charset val="238"/>
    </font>
    <font>
      <sz val="7.5"/>
      <color rgb="FF868686"/>
      <name val="Myriad Pro SemiCondensed"/>
      <family val="2"/>
      <charset val="238"/>
    </font>
    <font>
      <sz val="11"/>
      <name val="Calibri"/>
      <family val="2"/>
      <charset val="238"/>
      <scheme val="minor"/>
    </font>
    <font>
      <b/>
      <sz val="6"/>
      <color rgb="FF000000"/>
      <name val="Segoe UI"/>
      <family val="2"/>
      <charset val="238"/>
    </font>
    <font>
      <b/>
      <sz val="7.5"/>
      <color rgb="FFCF621C"/>
      <name val="Myriad Pro SemiCondensed"/>
      <family val="2"/>
      <charset val="238"/>
    </font>
    <font>
      <sz val="7.5"/>
      <color theme="1"/>
      <name val="Calibri"/>
      <family val="2"/>
      <charset val="238"/>
      <scheme val="minor"/>
    </font>
    <font>
      <sz val="8"/>
      <color rgb="FF1F497D"/>
      <name val="Verdana"/>
      <family val="2"/>
      <charset val="238"/>
    </font>
    <font>
      <sz val="6"/>
      <color theme="1"/>
      <name val="Segoe UI"/>
      <family val="2"/>
      <charset val="238"/>
    </font>
    <font>
      <sz val="6"/>
      <color rgb="FF000000"/>
      <name val="Segoe UI"/>
      <family val="2"/>
      <charset val="238"/>
    </font>
    <font>
      <i/>
      <sz val="7"/>
      <color rgb="FF000000"/>
      <name val="Segoe UI"/>
      <family val="2"/>
      <charset val="238"/>
    </font>
    <font>
      <b/>
      <sz val="6"/>
      <color theme="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062929166539506"/>
        <bgColor indexed="64"/>
      </patternFill>
    </fill>
    <fill>
      <patternFill patternType="solid">
        <fgColor theme="0" tint="-4.2909024323252054E-2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0.59974974822229687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/>
      <top style="thin">
        <color rgb="FF999999"/>
      </top>
      <bottom style="medium">
        <color rgb="FFF2F2F2"/>
      </bottom>
      <diagonal/>
    </border>
    <border>
      <left/>
      <right style="medium">
        <color rgb="FFF2F2F2"/>
      </right>
      <top style="thin">
        <color rgb="FF999999"/>
      </top>
      <bottom style="medium">
        <color rgb="FFF2F2F2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thick">
        <color theme="0"/>
      </bottom>
      <diagonal/>
    </border>
    <border>
      <left/>
      <right/>
      <top/>
      <bottom style="thin">
        <color theme="2" tint="-0.46848963896603291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14" fillId="0" borderId="7" applyNumberFormat="0" applyProtection="0">
      <alignment horizontal="right"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" fontId="0" fillId="0" borderId="0" xfId="0" applyNumberFormat="1"/>
    <xf numFmtId="164" fontId="5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14" fontId="4" fillId="2" borderId="1" xfId="0" applyNumberFormat="1" applyFont="1" applyFill="1" applyBorder="1" applyAlignment="1">
      <alignment horizontal="right" vertical="center" wrapText="1"/>
    </xf>
    <xf numFmtId="164" fontId="4" fillId="3" borderId="1" xfId="0" quotePrefix="1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164" fontId="4" fillId="3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7" fontId="8" fillId="0" borderId="0" xfId="2" applyNumberFormat="1" applyFont="1" applyAlignment="1">
      <alignment horizontal="right" vertical="center" wrapText="1"/>
    </xf>
    <xf numFmtId="0" fontId="12" fillId="0" borderId="0" xfId="2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5" fillId="0" borderId="0" xfId="0" applyNumberFormat="1" applyFont="1"/>
    <xf numFmtId="0" fontId="5" fillId="5" borderId="1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 wrapText="1"/>
    </xf>
    <xf numFmtId="164" fontId="5" fillId="5" borderId="8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/>
    </xf>
    <xf numFmtId="9" fontId="17" fillId="3" borderId="1" xfId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left" vertical="center" wrapText="1" readingOrder="1"/>
    </xf>
    <xf numFmtId="169" fontId="4" fillId="0" borderId="15" xfId="0" applyNumberFormat="1" applyFont="1" applyBorder="1" applyAlignment="1">
      <alignment horizontal="right" vertical="center" readingOrder="1"/>
    </xf>
    <xf numFmtId="0" fontId="5" fillId="5" borderId="0" xfId="0" applyFont="1" applyFill="1" applyAlignment="1">
      <alignment horizontal="left" vertical="center" wrapText="1"/>
    </xf>
    <xf numFmtId="164" fontId="17" fillId="5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right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6" xfId="0" applyNumberFormat="1" applyFont="1" applyFill="1" applyBorder="1" applyAlignment="1">
      <alignment horizontal="center" vertical="center"/>
    </xf>
    <xf numFmtId="14" fontId="5" fillId="2" borderId="8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 indent="2"/>
    </xf>
    <xf numFmtId="0" fontId="5" fillId="5" borderId="5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readingOrder="1"/>
    </xf>
    <xf numFmtId="169" fontId="4" fillId="0" borderId="15" xfId="0" applyNumberFormat="1" applyFont="1" applyBorder="1" applyAlignment="1">
      <alignment vertical="center" readingOrder="1"/>
    </xf>
    <xf numFmtId="0" fontId="15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7" fillId="6" borderId="15" xfId="0" applyFont="1" applyFill="1" applyBorder="1" applyAlignment="1">
      <alignment horizontal="right" vertical="center" wrapText="1" readingOrder="1"/>
    </xf>
    <xf numFmtId="0" fontId="11" fillId="2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4" fontId="13" fillId="0" borderId="0" xfId="0" applyNumberFormat="1" applyFont="1"/>
    <xf numFmtId="0" fontId="11" fillId="2" borderId="1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left" vertical="center"/>
    </xf>
    <xf numFmtId="164" fontId="13" fillId="0" borderId="0" xfId="0" applyNumberFormat="1" applyFont="1"/>
    <xf numFmtId="164" fontId="5" fillId="5" borderId="5" xfId="0" applyNumberFormat="1" applyFont="1" applyFill="1" applyBorder="1" applyAlignment="1">
      <alignment horizontal="left" vertical="center"/>
    </xf>
    <xf numFmtId="164" fontId="5" fillId="5" borderId="3" xfId="0" applyNumberFormat="1" applyFont="1" applyFill="1" applyBorder="1" applyAlignment="1">
      <alignment horizontal="left" vertical="center"/>
    </xf>
    <xf numFmtId="169" fontId="13" fillId="0" borderId="0" xfId="0" applyNumberFormat="1" applyFont="1"/>
    <xf numFmtId="14" fontId="11" fillId="2" borderId="16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164" fontId="2" fillId="0" borderId="0" xfId="0" applyNumberFormat="1" applyFont="1"/>
  </cellXfs>
  <cellStyles count="4">
    <cellStyle name="Normal 2 4" xfId="2" xr:uid="{E8DFBEB4-1142-4EEB-8E4A-46157A3FA84C}"/>
    <cellStyle name="Normalny" xfId="0" builtinId="0"/>
    <cellStyle name="Procentowy" xfId="1" builtinId="5"/>
    <cellStyle name="SAPDataCell" xfId="3" xr:uid="{D0F707B9-E09E-49F9-B737-F68F44228F83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Patrycja/SZD/2022/HY22/DM_SSF_tabele_HY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Patrycja/segmenty/4Q2021%20segmenty%20podzia&#322;%20na%20kraj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Patrycja/segmenty/2Q2022%20segmenty%20podzia&#322;%20na%20kra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22/2Q2022/konsola%2007.2022/eConso_MSR_07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21/2Q2021/konsola%2007.2021%20&#8212;%20FINAL%20NIE%20EDYTOWAC%20&#8212;%20Rosja/eConso_MSR_072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21/1Q2021/konsola%2004.2021%20FINAL%20NIE%20EDYTOWAC_KOREKTA%20&#8212;%20Rosja/eConso_MSR_042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22/2Q2022/konsola%2007.2022/CF%20konsol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Ania%20Z/segmenty/Q2%202022/lipiec/Segmenty_tabele%20do%20SSF_31.07.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ika.maksymow\AppData\Roaming\Microsoft\Excel\segmenty_31.07%20(version%201)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20/4Q2020/konsola%2013%20&#8212;%20dane%20przekszta&#322;cone/_Noty%20do%20SF/Segmenty_tabele%20do%20SSF_31.01.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Marysia/segmenty/Q2%202020/segmenty_31.07.2020%20v.3%20aktualizacja%20formu&#322;%20K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DANE"/>
      <sheetName val="DANE_R"/>
      <sheetName val="CZAS"/>
      <sheetName val="Settings"/>
      <sheetName val="ToC"/>
      <sheetName val="CHECK_TOTAL"/>
      <sheetName val="WSKAŹNIKI"/>
      <sheetName val="4_PL"/>
      <sheetName val="Dane skrócone"/>
      <sheetName val="6_BS"/>
      <sheetName val="CF"/>
      <sheetName val="EQ"/>
      <sheetName val="13_KONSOLIDACJA"/>
      <sheetName val="INFO O SPÓŁCE"/>
      <sheetName val="10_INF OGÓLNE"/>
      <sheetName val="SEGMENTY_OPIS"/>
      <sheetName val="check segmenty"/>
      <sheetName val="16_SEGMENTY_1"/>
      <sheetName val="16_SEGMENTY_1A"/>
      <sheetName val="16_SEGMENTY_1B"/>
      <sheetName val="17_SEGMENTY_2"/>
      <sheetName val="18_SEGMENTY_3"/>
      <sheetName val="18_SEGMENTY_4"/>
      <sheetName val="19_PRZYCH ZE SPRZ"/>
      <sheetName val="22_ŚWIADCZ PRAC (2)"/>
      <sheetName val="21_KR"/>
      <sheetName val="22_ŚWIADCZ PRAC"/>
      <sheetName val="24_KF"/>
      <sheetName val="23_PPKO"/>
      <sheetName val="26_POD DOCH"/>
      <sheetName val="27_STAWKI_POD"/>
      <sheetName val="28_ODROCZONY"/>
      <sheetName val="28_ODROCZONY 2"/>
      <sheetName val="31_NCI_2_1"/>
      <sheetName val="31_NCI_2_old"/>
      <sheetName val="JEDN STOWARZYSZONE"/>
      <sheetName val="31_NCI_2"/>
      <sheetName val="JEDN STOWARZYSZONE (2)"/>
      <sheetName val="32_ZADŁUŻENIE"/>
      <sheetName val="33_ZADŁUZENIE_INFO"/>
      <sheetName val="32_ZADŁUŻENIE_SZD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TEST NA UTRATĘ WART WF (2)"/>
      <sheetName val="42_ST"/>
      <sheetName val="JEDN ZALEŻNE PL"/>
      <sheetName val="JEDN ZALEŻNE BS"/>
      <sheetName val="ŚT_ODPISY"/>
      <sheetName val="44_ROU"/>
      <sheetName val="45_MSSF16 LBT"/>
      <sheetName val="MSSF16_NALEŻNOŚCI"/>
      <sheetName val="46_ZAPASY"/>
      <sheetName val="47_WIEKOWANIE ZAPASÓW"/>
      <sheetName val="47_NALEŻNOŚCI"/>
      <sheetName val="48_UDZIELONE POŻYCZKI"/>
      <sheetName val="49_ŚR PIENIĘŻNE"/>
      <sheetName val="49_ZOBOWIĄZANIA"/>
      <sheetName val="51_REZERWY"/>
      <sheetName val="51_AKTUARIUSZ"/>
      <sheetName val="55_INSTRUMENTY FIN"/>
      <sheetName val="56_HIERARCHIA WYCENY"/>
      <sheetName val="WYCENA OPCJI"/>
      <sheetName val="57_58_RYZYKO WALUTOWE"/>
      <sheetName val="analiza wrażliwości"/>
      <sheetName val="59_RYZYKO ZM STÓP PROC"/>
      <sheetName val="60_RYZYKO_KREDYTOWE"/>
      <sheetName val="RATINGI"/>
      <sheetName val="DZIAŁALNOŚĆ_ZANIECHANA"/>
      <sheetName val="DZIAŁALNOŚĆ ZANIECHANA 2"/>
      <sheetName val="TR_Z_J_POWIĄZANYMI"/>
      <sheetName val="70_WYNAGRODZENIE ZARZADU"/>
      <sheetName val="72_WYNAGRODZENIE AUDYTORA"/>
      <sheetName val="CZAS_EXCEL"/>
      <sheetName val="10_KOR_PREZ"/>
      <sheetName val="30_EPS"/>
      <sheetName val="GOODWILL"/>
      <sheetName val="69_ZYSK ZE ZBYCIA"/>
      <sheetName val="ODPISY"/>
      <sheetName val="DM_CUSTOMVARIABLES"/>
      <sheetName val="DM_Variables"/>
    </sheetNames>
    <sheetDataSet>
      <sheetData sheetId="0"/>
      <sheetData sheetId="1"/>
      <sheetData sheetId="2"/>
      <sheetData sheetId="3">
        <row r="1">
          <cell r="C1" t="str">
            <v>31.07.2022</v>
          </cell>
          <cell r="D1" t="str">
            <v>01.02.2022-31.07.2022</v>
          </cell>
          <cell r="E1" t="str">
            <v>01.05.2022-31.07.2022</v>
          </cell>
        </row>
        <row r="2">
          <cell r="D2" t="str">
            <v>niebadane, przeglądane</v>
          </cell>
          <cell r="E2" t="str">
            <v>niebadane, nieprzeglądane</v>
          </cell>
        </row>
        <row r="8">
          <cell r="C8" t="str">
            <v>01.02.2022</v>
          </cell>
        </row>
        <row r="10">
          <cell r="C10" t="str">
            <v>31.01.2022</v>
          </cell>
          <cell r="D10" t="str">
            <v>01.02.2021-31.01.2022</v>
          </cell>
          <cell r="F10" t="str">
            <v>niebadane</v>
          </cell>
        </row>
        <row r="17">
          <cell r="C17" t="str">
            <v>01.02.2021</v>
          </cell>
        </row>
        <row r="20">
          <cell r="B20" t="str">
            <v>31.07.2021</v>
          </cell>
          <cell r="D20" t="str">
            <v>01.02.2021-31.07.2021</v>
          </cell>
          <cell r="E20" t="str">
            <v>01.05.2021-31.07.2021</v>
          </cell>
        </row>
        <row r="21">
          <cell r="C21" t="str">
            <v>badane</v>
          </cell>
          <cell r="D21" t="str">
            <v>niebadane, przeglądane, przekształcone*</v>
          </cell>
          <cell r="E21" t="str">
            <v>niebadane, nieprzeglądane, przekształcone*</v>
          </cell>
        </row>
        <row r="26">
          <cell r="C26" t="str">
            <v>31.01.2022</v>
          </cell>
        </row>
        <row r="27">
          <cell r="C27" t="str">
            <v>01.02.2021</v>
          </cell>
        </row>
      </sheetData>
      <sheetData sheetId="4">
        <row r="7">
          <cell r="E7">
            <v>1000000</v>
          </cell>
        </row>
        <row r="9">
          <cell r="E9">
            <v>1</v>
          </cell>
        </row>
        <row r="14">
          <cell r="E14" t="str">
            <v>Fractional</v>
          </cell>
        </row>
        <row r="15">
          <cell r="E15" t="str">
            <v>Value</v>
          </cell>
        </row>
        <row r="17">
          <cell r="E17" t="str">
            <v>X</v>
          </cell>
        </row>
        <row r="19">
          <cell r="E19" t="str">
            <v>Control</v>
          </cell>
        </row>
        <row r="21">
          <cell r="E21" t="str">
            <v>Adjust.</v>
          </cell>
        </row>
      </sheetData>
      <sheetData sheetId="5"/>
      <sheetData sheetId="6"/>
      <sheetData sheetId="7"/>
      <sheetData sheetId="8">
        <row r="5">
          <cell r="G5" t="str">
            <v>niebadane, nieprzeglądane</v>
          </cell>
          <cell r="H5" t="str">
            <v>niebadane, przeglądane, przekształcone*</v>
          </cell>
          <cell r="I5" t="str">
            <v>niebadane, nieprzeglądane, przekształcone*</v>
          </cell>
        </row>
        <row r="21">
          <cell r="H21">
            <v>-87.700000000000088</v>
          </cell>
          <cell r="I21">
            <v>42.400000000000183</v>
          </cell>
        </row>
      </sheetData>
      <sheetData sheetId="9"/>
      <sheetData sheetId="10">
        <row r="5">
          <cell r="F5">
            <v>345.7</v>
          </cell>
          <cell r="G5">
            <v>317.89999999999998</v>
          </cell>
        </row>
        <row r="7">
          <cell r="F7">
            <v>639.20000000000005</v>
          </cell>
          <cell r="G7">
            <v>573.6</v>
          </cell>
        </row>
        <row r="8">
          <cell r="F8">
            <v>644.6</v>
          </cell>
          <cell r="G8">
            <v>623.6</v>
          </cell>
        </row>
        <row r="9">
          <cell r="F9">
            <v>89.5</v>
          </cell>
          <cell r="G9">
            <v>91.5</v>
          </cell>
        </row>
        <row r="11">
          <cell r="F11">
            <v>179.8</v>
          </cell>
          <cell r="G11">
            <v>175.5</v>
          </cell>
        </row>
        <row r="13">
          <cell r="F13">
            <v>11.2</v>
          </cell>
          <cell r="G13">
            <v>11.2</v>
          </cell>
        </row>
        <row r="19">
          <cell r="F19">
            <v>3439</v>
          </cell>
          <cell r="G19">
            <v>3393.7999999999997</v>
          </cell>
        </row>
        <row r="20">
          <cell r="F20">
            <v>2950.7</v>
          </cell>
          <cell r="G20">
            <v>2625.8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K8">
            <v>25.582441956492001</v>
          </cell>
        </row>
        <row r="101">
          <cell r="K101">
            <v>5.9824419564919999</v>
          </cell>
        </row>
      </sheetData>
      <sheetData sheetId="19"/>
      <sheetData sheetId="20"/>
      <sheetData sheetId="21"/>
      <sheetData sheetId="22">
        <row r="5">
          <cell r="C5" t="str">
            <v>badane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4Q2021"/>
      <sheetName val="4Q2021"/>
      <sheetName val="1-4Q2020 12M"/>
      <sheetName val="4Q2020 12M"/>
      <sheetName val="1-4Q2020 13M"/>
    </sheetNames>
    <sheetDataSet>
      <sheetData sheetId="0">
        <row r="2">
          <cell r="AC2" t="str">
            <v>Działalność zaniechana</v>
          </cell>
        </row>
        <row r="4">
          <cell r="AC4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2022"/>
      <sheetName val="2Q2022"/>
      <sheetName val="HY2021"/>
      <sheetName val="2Q2021 "/>
    </sheetNames>
    <sheetDataSet>
      <sheetData sheetId="0">
        <row r="4">
          <cell r="D4">
            <v>940.2</v>
          </cell>
          <cell r="E4">
            <v>229.7</v>
          </cell>
          <cell r="F4">
            <v>1169.9000000000001</v>
          </cell>
          <cell r="G4">
            <v>280.60000000000002</v>
          </cell>
          <cell r="H4">
            <v>558.20000000000005</v>
          </cell>
          <cell r="I4">
            <v>128.69999999999999</v>
          </cell>
          <cell r="J4">
            <v>53.9</v>
          </cell>
          <cell r="K4">
            <v>11.3</v>
          </cell>
          <cell r="L4">
            <v>1032.7</v>
          </cell>
          <cell r="M4">
            <v>67.8</v>
          </cell>
          <cell r="N4">
            <v>2270.4</v>
          </cell>
          <cell r="O4">
            <v>0</v>
          </cell>
        </row>
        <row r="5">
          <cell r="C5" t="str">
            <v>Czechy</v>
          </cell>
          <cell r="D5">
            <v>146.1</v>
          </cell>
          <cell r="E5">
            <v>8.9</v>
          </cell>
          <cell r="F5">
            <v>155</v>
          </cell>
          <cell r="G5">
            <v>28.3</v>
          </cell>
          <cell r="H5">
            <v>125.8</v>
          </cell>
          <cell r="I5">
            <v>26.6</v>
          </cell>
          <cell r="J5">
            <v>0</v>
          </cell>
          <cell r="K5">
            <v>0</v>
          </cell>
          <cell r="L5">
            <v>180.7</v>
          </cell>
          <cell r="M5">
            <v>0</v>
          </cell>
          <cell r="N5">
            <v>335.7</v>
          </cell>
          <cell r="O5">
            <v>0</v>
          </cell>
        </row>
        <row r="6">
          <cell r="C6" t="str">
            <v>Słowacja</v>
          </cell>
          <cell r="D6">
            <v>84</v>
          </cell>
          <cell r="E6">
            <v>2.7</v>
          </cell>
          <cell r="F6">
            <v>86.7</v>
          </cell>
          <cell r="G6">
            <v>17.3</v>
          </cell>
          <cell r="H6">
            <v>58.3</v>
          </cell>
          <cell r="I6">
            <v>14.6</v>
          </cell>
          <cell r="J6">
            <v>0</v>
          </cell>
          <cell r="K6">
            <v>0</v>
          </cell>
          <cell r="L6">
            <v>90.2</v>
          </cell>
          <cell r="M6">
            <v>0</v>
          </cell>
          <cell r="N6">
            <v>176.9</v>
          </cell>
          <cell r="O6">
            <v>0</v>
          </cell>
        </row>
        <row r="7">
          <cell r="C7" t="str">
            <v>Węgry</v>
          </cell>
          <cell r="D7">
            <v>119.2</v>
          </cell>
          <cell r="E7">
            <v>11</v>
          </cell>
          <cell r="F7">
            <v>130.19999999999999</v>
          </cell>
          <cell r="G7">
            <v>22</v>
          </cell>
          <cell r="H7">
            <v>107.5</v>
          </cell>
          <cell r="I7">
            <v>17.600000000000001</v>
          </cell>
          <cell r="J7">
            <v>0</v>
          </cell>
          <cell r="K7">
            <v>0</v>
          </cell>
          <cell r="L7">
            <v>147.1</v>
          </cell>
          <cell r="M7">
            <v>0</v>
          </cell>
          <cell r="N7">
            <v>277.3</v>
          </cell>
          <cell r="O7">
            <v>0</v>
          </cell>
        </row>
        <row r="8">
          <cell r="C8" t="str">
            <v>Rumunia</v>
          </cell>
          <cell r="D8">
            <v>127.4</v>
          </cell>
          <cell r="E8">
            <v>0</v>
          </cell>
          <cell r="F8">
            <v>127.4</v>
          </cell>
          <cell r="G8">
            <v>22.7</v>
          </cell>
          <cell r="H8">
            <v>153.1</v>
          </cell>
          <cell r="I8">
            <v>54</v>
          </cell>
          <cell r="J8">
            <v>0</v>
          </cell>
          <cell r="K8">
            <v>0</v>
          </cell>
          <cell r="L8">
            <v>229.8</v>
          </cell>
          <cell r="M8">
            <v>0</v>
          </cell>
          <cell r="N8">
            <v>357.2</v>
          </cell>
          <cell r="O8">
            <v>0</v>
          </cell>
        </row>
        <row r="9">
          <cell r="C9" t="str">
            <v>Bułgaria</v>
          </cell>
          <cell r="D9">
            <v>26.8</v>
          </cell>
          <cell r="E9">
            <v>0</v>
          </cell>
          <cell r="F9">
            <v>26.8</v>
          </cell>
          <cell r="G9">
            <v>3.7</v>
          </cell>
          <cell r="H9">
            <v>78.7</v>
          </cell>
          <cell r="I9">
            <v>25.8</v>
          </cell>
          <cell r="J9">
            <v>0</v>
          </cell>
          <cell r="K9">
            <v>0</v>
          </cell>
          <cell r="L9">
            <v>108.2</v>
          </cell>
          <cell r="M9">
            <v>0</v>
          </cell>
          <cell r="N9">
            <v>135</v>
          </cell>
          <cell r="O9">
            <v>0</v>
          </cell>
        </row>
        <row r="10">
          <cell r="C10" t="str">
            <v>Słowenia</v>
          </cell>
          <cell r="D10">
            <v>28.3</v>
          </cell>
          <cell r="E10">
            <v>6</v>
          </cell>
          <cell r="F10">
            <v>34.299999999999997</v>
          </cell>
          <cell r="G10">
            <v>1.9</v>
          </cell>
          <cell r="H10">
            <v>12.4</v>
          </cell>
          <cell r="I10">
            <v>0.2</v>
          </cell>
          <cell r="J10">
            <v>0</v>
          </cell>
          <cell r="K10">
            <v>0</v>
          </cell>
          <cell r="L10">
            <v>14.5</v>
          </cell>
          <cell r="M10">
            <v>0</v>
          </cell>
          <cell r="N10">
            <v>48.8</v>
          </cell>
          <cell r="O10">
            <v>0</v>
          </cell>
        </row>
        <row r="11">
          <cell r="C11" t="str">
            <v>Chorwacja</v>
          </cell>
          <cell r="D11">
            <v>46.2</v>
          </cell>
          <cell r="E11">
            <v>4.9000000000000004</v>
          </cell>
          <cell r="F11">
            <v>51.1</v>
          </cell>
          <cell r="G11">
            <v>3.2</v>
          </cell>
          <cell r="H11">
            <v>34.700000000000003</v>
          </cell>
          <cell r="I11">
            <v>4.7</v>
          </cell>
          <cell r="J11">
            <v>0</v>
          </cell>
          <cell r="K11">
            <v>0</v>
          </cell>
          <cell r="L11">
            <v>42.6</v>
          </cell>
          <cell r="M11">
            <v>0</v>
          </cell>
          <cell r="N11">
            <v>93.7</v>
          </cell>
          <cell r="O11">
            <v>0</v>
          </cell>
        </row>
        <row r="12">
          <cell r="C12" t="str">
            <v>Litwa</v>
          </cell>
          <cell r="D12">
            <v>2.1</v>
          </cell>
          <cell r="E12">
            <v>0</v>
          </cell>
          <cell r="F12">
            <v>2.1</v>
          </cell>
          <cell r="G12">
            <v>0</v>
          </cell>
          <cell r="H12">
            <v>44</v>
          </cell>
          <cell r="I12">
            <v>11.3</v>
          </cell>
          <cell r="J12">
            <v>0</v>
          </cell>
          <cell r="K12">
            <v>0</v>
          </cell>
          <cell r="L12">
            <v>55.3</v>
          </cell>
          <cell r="M12">
            <v>0</v>
          </cell>
          <cell r="N12">
            <v>57.4</v>
          </cell>
          <cell r="O12">
            <v>0</v>
          </cell>
        </row>
        <row r="13">
          <cell r="C13" t="str">
            <v>Łotwa</v>
          </cell>
          <cell r="D13">
            <v>3.5</v>
          </cell>
          <cell r="E13">
            <v>0</v>
          </cell>
          <cell r="F13">
            <v>3.5</v>
          </cell>
          <cell r="G13">
            <v>0</v>
          </cell>
          <cell r="H13">
            <v>8.1999999999999993</v>
          </cell>
          <cell r="I13">
            <v>0.2</v>
          </cell>
          <cell r="J13">
            <v>0</v>
          </cell>
          <cell r="K13">
            <v>0</v>
          </cell>
          <cell r="L13">
            <v>8.4</v>
          </cell>
          <cell r="M13">
            <v>0</v>
          </cell>
          <cell r="N13">
            <v>11.9</v>
          </cell>
          <cell r="O13">
            <v>0</v>
          </cell>
        </row>
        <row r="14">
          <cell r="C14" t="str">
            <v>Estonia</v>
          </cell>
          <cell r="D14">
            <v>4</v>
          </cell>
          <cell r="E14">
            <v>0</v>
          </cell>
          <cell r="F14">
            <v>4</v>
          </cell>
          <cell r="G14">
            <v>0</v>
          </cell>
          <cell r="H14">
            <v>0.5</v>
          </cell>
          <cell r="I14">
            <v>0</v>
          </cell>
          <cell r="J14">
            <v>0</v>
          </cell>
          <cell r="K14">
            <v>0</v>
          </cell>
          <cell r="L14">
            <v>0.5</v>
          </cell>
          <cell r="M14">
            <v>0</v>
          </cell>
          <cell r="N14">
            <v>4.5</v>
          </cell>
          <cell r="O14">
            <v>0</v>
          </cell>
        </row>
        <row r="15">
          <cell r="C15" t="str">
            <v>Rosja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 t="str">
            <v>Serbia</v>
          </cell>
          <cell r="D16">
            <v>22.4</v>
          </cell>
          <cell r="E16">
            <v>0</v>
          </cell>
          <cell r="F16">
            <v>22.4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22.4</v>
          </cell>
          <cell r="O16">
            <v>0</v>
          </cell>
        </row>
        <row r="17">
          <cell r="C17" t="str">
            <v>Ukraina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1.6</v>
          </cell>
          <cell r="I17">
            <v>0</v>
          </cell>
          <cell r="J17">
            <v>0</v>
          </cell>
          <cell r="K17">
            <v>0</v>
          </cell>
          <cell r="L17">
            <v>1.6</v>
          </cell>
          <cell r="M17">
            <v>0</v>
          </cell>
          <cell r="N17">
            <v>1.6</v>
          </cell>
          <cell r="O17">
            <v>0</v>
          </cell>
        </row>
        <row r="18">
          <cell r="D18">
            <v>610</v>
          </cell>
          <cell r="E18">
            <v>33.5</v>
          </cell>
          <cell r="F18">
            <v>643.5</v>
          </cell>
          <cell r="G18">
            <v>99.1</v>
          </cell>
          <cell r="H18">
            <v>624.79999999999995</v>
          </cell>
          <cell r="I18">
            <v>155</v>
          </cell>
          <cell r="J18">
            <v>0</v>
          </cell>
          <cell r="K18">
            <v>0</v>
          </cell>
          <cell r="L18">
            <v>878.9</v>
          </cell>
          <cell r="M18">
            <v>0</v>
          </cell>
          <cell r="N18">
            <v>1522.4</v>
          </cell>
        </row>
        <row r="19">
          <cell r="D19">
            <v>0</v>
          </cell>
          <cell r="E19">
            <v>25.8</v>
          </cell>
          <cell r="F19">
            <v>25.8</v>
          </cell>
          <cell r="G19">
            <v>1.7</v>
          </cell>
          <cell r="H19">
            <v>2.8</v>
          </cell>
          <cell r="I19">
            <v>0.3</v>
          </cell>
          <cell r="J19">
            <v>0</v>
          </cell>
          <cell r="K19">
            <v>0</v>
          </cell>
          <cell r="L19">
            <v>4.8</v>
          </cell>
          <cell r="M19">
            <v>0</v>
          </cell>
          <cell r="N19">
            <v>30.6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23.4</v>
          </cell>
          <cell r="I20">
            <v>0</v>
          </cell>
          <cell r="J20">
            <v>0</v>
          </cell>
          <cell r="K20">
            <v>0</v>
          </cell>
          <cell r="L20">
            <v>23.4</v>
          </cell>
          <cell r="M20">
            <v>0</v>
          </cell>
          <cell r="N20">
            <v>23.4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116.9</v>
          </cell>
          <cell r="I21">
            <v>17.399999999999999</v>
          </cell>
          <cell r="J21">
            <v>0</v>
          </cell>
          <cell r="K21">
            <v>0</v>
          </cell>
          <cell r="L21">
            <v>134.30000000000001</v>
          </cell>
          <cell r="M21">
            <v>0</v>
          </cell>
          <cell r="N21">
            <v>134.30000000000001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25.8</v>
          </cell>
          <cell r="I22">
            <v>4.4000000000000004</v>
          </cell>
          <cell r="J22">
            <v>0</v>
          </cell>
          <cell r="K22">
            <v>0</v>
          </cell>
          <cell r="L22">
            <v>30.2</v>
          </cell>
          <cell r="M22">
            <v>0</v>
          </cell>
          <cell r="N22">
            <v>30.2</v>
          </cell>
          <cell r="O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7.8</v>
          </cell>
          <cell r="I23">
            <v>0</v>
          </cell>
          <cell r="J23">
            <v>0</v>
          </cell>
          <cell r="K23">
            <v>0</v>
          </cell>
          <cell r="L23">
            <v>7.8</v>
          </cell>
          <cell r="M23">
            <v>0</v>
          </cell>
          <cell r="N23">
            <v>7.8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73.099999999999994</v>
          </cell>
          <cell r="I24">
            <v>10.8</v>
          </cell>
          <cell r="J24">
            <v>0</v>
          </cell>
          <cell r="K24">
            <v>0</v>
          </cell>
          <cell r="L24">
            <v>83.9</v>
          </cell>
          <cell r="M24">
            <v>0</v>
          </cell>
          <cell r="N24">
            <v>83.9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2.4</v>
          </cell>
          <cell r="I25">
            <v>0</v>
          </cell>
          <cell r="J25">
            <v>0</v>
          </cell>
          <cell r="K25">
            <v>0</v>
          </cell>
          <cell r="L25">
            <v>2.4</v>
          </cell>
          <cell r="M25">
            <v>0</v>
          </cell>
          <cell r="N25">
            <v>2.4</v>
          </cell>
          <cell r="O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1</v>
          </cell>
          <cell r="H26">
            <v>107.4</v>
          </cell>
          <cell r="I26">
            <v>32.799999999999997</v>
          </cell>
          <cell r="J26">
            <v>0</v>
          </cell>
          <cell r="K26">
            <v>0</v>
          </cell>
          <cell r="L26">
            <v>141.19999999999999</v>
          </cell>
          <cell r="M26">
            <v>0</v>
          </cell>
          <cell r="N26">
            <v>141.19999999999999</v>
          </cell>
          <cell r="O26">
            <v>0</v>
          </cell>
        </row>
        <row r="27">
          <cell r="D27">
            <v>0</v>
          </cell>
          <cell r="E27">
            <v>25.8</v>
          </cell>
          <cell r="F27">
            <v>25.8</v>
          </cell>
          <cell r="G27">
            <v>2.7</v>
          </cell>
          <cell r="H27">
            <v>359.6</v>
          </cell>
          <cell r="I27">
            <v>65.7</v>
          </cell>
          <cell r="J27">
            <v>0</v>
          </cell>
          <cell r="K27">
            <v>0</v>
          </cell>
          <cell r="L27">
            <v>428</v>
          </cell>
          <cell r="M27">
            <v>0</v>
          </cell>
          <cell r="N27">
            <v>453.8</v>
          </cell>
          <cell r="O27">
            <v>0</v>
          </cell>
        </row>
        <row r="28">
          <cell r="D28">
            <v>1550.2</v>
          </cell>
          <cell r="E28">
            <v>289</v>
          </cell>
          <cell r="F28">
            <v>1839.2</v>
          </cell>
          <cell r="G28">
            <v>382.4</v>
          </cell>
          <cell r="H28">
            <v>1542.6</v>
          </cell>
          <cell r="I28">
            <v>349.4</v>
          </cell>
          <cell r="J28">
            <v>53.9</v>
          </cell>
          <cell r="K28">
            <v>11.3</v>
          </cell>
          <cell r="L28">
            <v>2339.6</v>
          </cell>
          <cell r="M28">
            <v>67.8</v>
          </cell>
          <cell r="N28">
            <v>4246.6000000000004</v>
          </cell>
        </row>
      </sheetData>
      <sheetData sheetId="1">
        <row r="4">
          <cell r="D4">
            <v>546.6</v>
          </cell>
          <cell r="E4">
            <v>139.4</v>
          </cell>
          <cell r="F4">
            <v>686</v>
          </cell>
          <cell r="G4">
            <v>165.7</v>
          </cell>
          <cell r="H4">
            <v>286.3</v>
          </cell>
          <cell r="I4">
            <v>67.400000000000006</v>
          </cell>
          <cell r="J4">
            <v>27.9</v>
          </cell>
          <cell r="K4">
            <v>7.1</v>
          </cell>
          <cell r="L4">
            <v>554.4</v>
          </cell>
          <cell r="M4">
            <v>28.4</v>
          </cell>
          <cell r="N4">
            <v>1268.8</v>
          </cell>
          <cell r="O4">
            <v>0</v>
          </cell>
        </row>
        <row r="5">
          <cell r="C5" t="str">
            <v>Czechy</v>
          </cell>
          <cell r="D5">
            <v>86.1</v>
          </cell>
          <cell r="E5">
            <v>5.2</v>
          </cell>
          <cell r="F5">
            <v>91.3</v>
          </cell>
          <cell r="G5">
            <v>19.5</v>
          </cell>
          <cell r="H5">
            <v>67.7</v>
          </cell>
          <cell r="I5">
            <v>14.6</v>
          </cell>
          <cell r="J5">
            <v>0</v>
          </cell>
          <cell r="K5">
            <v>0</v>
          </cell>
          <cell r="L5">
            <v>101.8</v>
          </cell>
          <cell r="M5">
            <v>0</v>
          </cell>
          <cell r="N5">
            <v>193.1</v>
          </cell>
          <cell r="O5">
            <v>0</v>
          </cell>
        </row>
        <row r="6">
          <cell r="C6" t="str">
            <v>Słowacja</v>
          </cell>
          <cell r="D6">
            <v>51.9</v>
          </cell>
          <cell r="E6">
            <v>1.5</v>
          </cell>
          <cell r="F6">
            <v>53.4</v>
          </cell>
          <cell r="G6">
            <v>12.3</v>
          </cell>
          <cell r="H6">
            <v>31</v>
          </cell>
          <cell r="I6">
            <v>7.5</v>
          </cell>
          <cell r="J6">
            <v>0</v>
          </cell>
          <cell r="K6">
            <v>0</v>
          </cell>
          <cell r="L6">
            <v>50.8</v>
          </cell>
          <cell r="M6">
            <v>0</v>
          </cell>
          <cell r="N6">
            <v>104.2</v>
          </cell>
          <cell r="O6">
            <v>0</v>
          </cell>
        </row>
        <row r="7">
          <cell r="C7" t="str">
            <v>Węgry</v>
          </cell>
          <cell r="D7">
            <v>67.7</v>
          </cell>
          <cell r="E7">
            <v>5.4</v>
          </cell>
          <cell r="F7">
            <v>73.099999999999994</v>
          </cell>
          <cell r="G7">
            <v>11.7</v>
          </cell>
          <cell r="H7">
            <v>50.4</v>
          </cell>
          <cell r="I7">
            <v>8.1999999999999993</v>
          </cell>
          <cell r="J7">
            <v>0</v>
          </cell>
          <cell r="K7">
            <v>0</v>
          </cell>
          <cell r="L7">
            <v>70.3</v>
          </cell>
          <cell r="M7">
            <v>0</v>
          </cell>
          <cell r="N7">
            <v>143.4</v>
          </cell>
          <cell r="O7">
            <v>0</v>
          </cell>
        </row>
        <row r="8">
          <cell r="C8" t="str">
            <v>Rumunia</v>
          </cell>
          <cell r="D8">
            <v>76.8</v>
          </cell>
          <cell r="E8">
            <v>0</v>
          </cell>
          <cell r="F8">
            <v>76.8</v>
          </cell>
          <cell r="G8">
            <v>16.7</v>
          </cell>
          <cell r="H8">
            <v>78.900000000000006</v>
          </cell>
          <cell r="I8">
            <v>31.1</v>
          </cell>
          <cell r="J8">
            <v>0</v>
          </cell>
          <cell r="K8">
            <v>0</v>
          </cell>
          <cell r="L8">
            <v>126.7</v>
          </cell>
          <cell r="M8">
            <v>0</v>
          </cell>
          <cell r="N8">
            <v>203.5</v>
          </cell>
          <cell r="O8">
            <v>0</v>
          </cell>
        </row>
        <row r="9">
          <cell r="C9" t="str">
            <v>Bułgaria</v>
          </cell>
          <cell r="D9">
            <v>17.399999999999999</v>
          </cell>
          <cell r="E9">
            <v>0</v>
          </cell>
          <cell r="F9">
            <v>17.399999999999999</v>
          </cell>
          <cell r="G9">
            <v>2.5</v>
          </cell>
          <cell r="H9">
            <v>42.3</v>
          </cell>
          <cell r="I9">
            <v>13.9</v>
          </cell>
          <cell r="J9">
            <v>0</v>
          </cell>
          <cell r="K9">
            <v>0</v>
          </cell>
          <cell r="L9">
            <v>58.7</v>
          </cell>
          <cell r="M9">
            <v>0</v>
          </cell>
          <cell r="N9">
            <v>76.099999999999994</v>
          </cell>
          <cell r="O9">
            <v>0</v>
          </cell>
        </row>
        <row r="10">
          <cell r="C10" t="str">
            <v>Słowenia</v>
          </cell>
          <cell r="D10">
            <v>17.5</v>
          </cell>
          <cell r="E10">
            <v>6</v>
          </cell>
          <cell r="F10">
            <v>23.5</v>
          </cell>
          <cell r="G10">
            <v>1.3</v>
          </cell>
          <cell r="H10">
            <v>6.6</v>
          </cell>
          <cell r="I10">
            <v>0.2</v>
          </cell>
          <cell r="J10">
            <v>0</v>
          </cell>
          <cell r="K10">
            <v>0</v>
          </cell>
          <cell r="L10">
            <v>8.1</v>
          </cell>
          <cell r="M10">
            <v>0</v>
          </cell>
          <cell r="N10">
            <v>31.6</v>
          </cell>
          <cell r="O10">
            <v>0</v>
          </cell>
        </row>
        <row r="11">
          <cell r="C11" t="str">
            <v>Chorwacja</v>
          </cell>
          <cell r="D11">
            <v>30.6</v>
          </cell>
          <cell r="E11">
            <v>2.6</v>
          </cell>
          <cell r="F11">
            <v>33.200000000000003</v>
          </cell>
          <cell r="G11">
            <v>2.2000000000000002</v>
          </cell>
          <cell r="H11">
            <v>20</v>
          </cell>
          <cell r="I11">
            <v>2.8</v>
          </cell>
          <cell r="J11">
            <v>0</v>
          </cell>
          <cell r="K11">
            <v>0</v>
          </cell>
          <cell r="L11">
            <v>25</v>
          </cell>
          <cell r="M11">
            <v>0</v>
          </cell>
          <cell r="N11">
            <v>58.2</v>
          </cell>
          <cell r="O11">
            <v>0</v>
          </cell>
        </row>
        <row r="12">
          <cell r="C12" t="str">
            <v>Litwa</v>
          </cell>
          <cell r="D12">
            <v>2.1</v>
          </cell>
          <cell r="E12">
            <v>0</v>
          </cell>
          <cell r="F12">
            <v>2.1</v>
          </cell>
          <cell r="G12">
            <v>0</v>
          </cell>
          <cell r="H12">
            <v>22.1</v>
          </cell>
          <cell r="I12">
            <v>5.8</v>
          </cell>
          <cell r="J12">
            <v>0</v>
          </cell>
          <cell r="K12">
            <v>0</v>
          </cell>
          <cell r="L12">
            <v>27.9</v>
          </cell>
          <cell r="M12">
            <v>0</v>
          </cell>
          <cell r="N12">
            <v>30</v>
          </cell>
          <cell r="O12">
            <v>0</v>
          </cell>
        </row>
        <row r="13">
          <cell r="C13" t="str">
            <v>Łotwa</v>
          </cell>
          <cell r="D13">
            <v>3.5</v>
          </cell>
          <cell r="E13">
            <v>0</v>
          </cell>
          <cell r="F13">
            <v>3.5</v>
          </cell>
          <cell r="G13">
            <v>0</v>
          </cell>
          <cell r="H13">
            <v>5.3</v>
          </cell>
          <cell r="I13">
            <v>0.2</v>
          </cell>
          <cell r="J13">
            <v>0</v>
          </cell>
          <cell r="K13">
            <v>0</v>
          </cell>
          <cell r="L13">
            <v>5.5</v>
          </cell>
          <cell r="M13">
            <v>0</v>
          </cell>
          <cell r="N13">
            <v>9</v>
          </cell>
          <cell r="O13">
            <v>0</v>
          </cell>
        </row>
        <row r="14">
          <cell r="C14" t="str">
            <v>Estonia</v>
          </cell>
          <cell r="D14">
            <v>4</v>
          </cell>
          <cell r="E14">
            <v>0</v>
          </cell>
          <cell r="F14">
            <v>4</v>
          </cell>
          <cell r="G14">
            <v>0</v>
          </cell>
          <cell r="H14">
            <v>0.5</v>
          </cell>
          <cell r="I14">
            <v>0</v>
          </cell>
          <cell r="J14">
            <v>0</v>
          </cell>
          <cell r="K14">
            <v>0</v>
          </cell>
          <cell r="L14">
            <v>0.5</v>
          </cell>
          <cell r="M14">
            <v>0</v>
          </cell>
          <cell r="N14">
            <v>4.5</v>
          </cell>
          <cell r="O14">
            <v>0</v>
          </cell>
        </row>
        <row r="15">
          <cell r="C15" t="str">
            <v>Rosja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 t="str">
            <v>Serbia</v>
          </cell>
          <cell r="D16">
            <v>14.6</v>
          </cell>
          <cell r="E16">
            <v>0</v>
          </cell>
          <cell r="F16">
            <v>14.6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14.6</v>
          </cell>
          <cell r="O16">
            <v>0</v>
          </cell>
        </row>
        <row r="17">
          <cell r="C17" t="str">
            <v>Ukraina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1.4</v>
          </cell>
          <cell r="I17">
            <v>-0.6</v>
          </cell>
          <cell r="J17">
            <v>0</v>
          </cell>
          <cell r="K17">
            <v>0</v>
          </cell>
          <cell r="L17">
            <v>0.8</v>
          </cell>
          <cell r="M17">
            <v>0</v>
          </cell>
          <cell r="N17">
            <v>0.8</v>
          </cell>
          <cell r="O17">
            <v>0</v>
          </cell>
        </row>
        <row r="18">
          <cell r="D18">
            <v>372.2</v>
          </cell>
          <cell r="E18">
            <v>20.7</v>
          </cell>
          <cell r="F18">
            <v>392.9</v>
          </cell>
          <cell r="G18">
            <v>66.2</v>
          </cell>
          <cell r="H18">
            <v>326.2</v>
          </cell>
          <cell r="I18">
            <v>83.7</v>
          </cell>
          <cell r="J18">
            <v>0</v>
          </cell>
          <cell r="K18">
            <v>0</v>
          </cell>
          <cell r="L18">
            <v>476.1</v>
          </cell>
          <cell r="M18">
            <v>0</v>
          </cell>
          <cell r="N18">
            <v>869</v>
          </cell>
        </row>
        <row r="19">
          <cell r="D19">
            <v>0</v>
          </cell>
          <cell r="E19">
            <v>14.6</v>
          </cell>
          <cell r="F19">
            <v>14.6</v>
          </cell>
          <cell r="G19">
            <v>0.9</v>
          </cell>
          <cell r="H19">
            <v>2.8</v>
          </cell>
          <cell r="I19">
            <v>0.3</v>
          </cell>
          <cell r="J19">
            <v>0</v>
          </cell>
          <cell r="K19">
            <v>0</v>
          </cell>
          <cell r="L19">
            <v>4</v>
          </cell>
          <cell r="M19">
            <v>0</v>
          </cell>
          <cell r="N19">
            <v>18.600000000000001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8.6999999999999993</v>
          </cell>
          <cell r="I20">
            <v>0</v>
          </cell>
          <cell r="J20">
            <v>0</v>
          </cell>
          <cell r="K20">
            <v>0</v>
          </cell>
          <cell r="L20">
            <v>8.6999999999999993</v>
          </cell>
          <cell r="M20">
            <v>0</v>
          </cell>
          <cell r="N20">
            <v>8.6999999999999993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50.8</v>
          </cell>
          <cell r="I21">
            <v>8.9</v>
          </cell>
          <cell r="J21">
            <v>0</v>
          </cell>
          <cell r="K21">
            <v>0</v>
          </cell>
          <cell r="L21">
            <v>59.7</v>
          </cell>
          <cell r="M21">
            <v>0</v>
          </cell>
          <cell r="N21">
            <v>59.7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14.6</v>
          </cell>
          <cell r="I22">
            <v>2.4</v>
          </cell>
          <cell r="J22">
            <v>0</v>
          </cell>
          <cell r="K22">
            <v>0</v>
          </cell>
          <cell r="L22">
            <v>17</v>
          </cell>
          <cell r="M22">
            <v>0</v>
          </cell>
          <cell r="N22">
            <v>17</v>
          </cell>
          <cell r="O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4.0999999999999996</v>
          </cell>
          <cell r="I23">
            <v>0</v>
          </cell>
          <cell r="J23">
            <v>0</v>
          </cell>
          <cell r="K23">
            <v>0</v>
          </cell>
          <cell r="L23">
            <v>4.0999999999999996</v>
          </cell>
          <cell r="M23">
            <v>0</v>
          </cell>
          <cell r="N23">
            <v>4.0999999999999996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44.1</v>
          </cell>
          <cell r="I24">
            <v>5.9</v>
          </cell>
          <cell r="J24">
            <v>0</v>
          </cell>
          <cell r="K24">
            <v>0</v>
          </cell>
          <cell r="L24">
            <v>50</v>
          </cell>
          <cell r="M24">
            <v>0</v>
          </cell>
          <cell r="N24">
            <v>50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1.2</v>
          </cell>
          <cell r="I25">
            <v>0</v>
          </cell>
          <cell r="J25">
            <v>0</v>
          </cell>
          <cell r="K25">
            <v>0</v>
          </cell>
          <cell r="L25">
            <v>1.2</v>
          </cell>
          <cell r="M25">
            <v>0</v>
          </cell>
          <cell r="N25">
            <v>1.2</v>
          </cell>
          <cell r="O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0.6</v>
          </cell>
          <cell r="H26">
            <v>58.7</v>
          </cell>
          <cell r="I26">
            <v>18.399999999999999</v>
          </cell>
          <cell r="J26">
            <v>0</v>
          </cell>
          <cell r="K26">
            <v>0</v>
          </cell>
          <cell r="L26">
            <v>77.7</v>
          </cell>
          <cell r="M26">
            <v>0</v>
          </cell>
          <cell r="N26">
            <v>77.7</v>
          </cell>
          <cell r="O26">
            <v>0</v>
          </cell>
        </row>
        <row r="27">
          <cell r="D27">
            <v>0</v>
          </cell>
          <cell r="E27">
            <v>14.6</v>
          </cell>
          <cell r="F27">
            <v>14.6</v>
          </cell>
          <cell r="G27">
            <v>1.5</v>
          </cell>
          <cell r="H27">
            <v>185</v>
          </cell>
          <cell r="I27">
            <v>35.9</v>
          </cell>
          <cell r="J27">
            <v>0</v>
          </cell>
          <cell r="K27">
            <v>0</v>
          </cell>
          <cell r="L27">
            <v>222.4</v>
          </cell>
          <cell r="M27">
            <v>0</v>
          </cell>
          <cell r="N27">
            <v>237</v>
          </cell>
          <cell r="O27">
            <v>0</v>
          </cell>
        </row>
        <row r="28">
          <cell r="D28">
            <v>918.8</v>
          </cell>
          <cell r="E28">
            <v>174.7</v>
          </cell>
          <cell r="F28">
            <v>1093.5</v>
          </cell>
          <cell r="G28">
            <v>233.4</v>
          </cell>
          <cell r="H28">
            <v>797.5</v>
          </cell>
          <cell r="I28">
            <v>187</v>
          </cell>
          <cell r="J28">
            <v>27.9</v>
          </cell>
          <cell r="K28">
            <v>7.1</v>
          </cell>
          <cell r="L28">
            <v>1252.9000000000001</v>
          </cell>
          <cell r="M28">
            <v>28.4</v>
          </cell>
          <cell r="N28">
            <v>2374.8000000000002</v>
          </cell>
        </row>
      </sheetData>
      <sheetData sheetId="2">
        <row r="4">
          <cell r="D4">
            <v>896.9</v>
          </cell>
          <cell r="E4">
            <v>40.200000000000003</v>
          </cell>
          <cell r="F4">
            <v>937.1</v>
          </cell>
          <cell r="G4">
            <v>152.30000000000001</v>
          </cell>
          <cell r="H4">
            <v>492.8</v>
          </cell>
          <cell r="I4">
            <v>71.2</v>
          </cell>
          <cell r="J4">
            <v>55.1</v>
          </cell>
          <cell r="K4">
            <v>771.4</v>
          </cell>
          <cell r="L4">
            <v>67.5</v>
          </cell>
          <cell r="M4">
            <v>1776</v>
          </cell>
          <cell r="N4">
            <v>0</v>
          </cell>
        </row>
        <row r="5">
          <cell r="D5">
            <v>79.2</v>
          </cell>
          <cell r="E5">
            <v>0</v>
          </cell>
          <cell r="F5">
            <v>79.2</v>
          </cell>
          <cell r="G5">
            <v>19.8</v>
          </cell>
          <cell r="H5">
            <v>111.5</v>
          </cell>
          <cell r="I5">
            <v>14.4</v>
          </cell>
          <cell r="J5">
            <v>0</v>
          </cell>
          <cell r="K5">
            <v>145.69999999999999</v>
          </cell>
          <cell r="L5">
            <v>0</v>
          </cell>
          <cell r="M5">
            <v>224.9</v>
          </cell>
          <cell r="N5">
            <v>0</v>
          </cell>
        </row>
        <row r="6">
          <cell r="D6">
            <v>63.9</v>
          </cell>
          <cell r="E6">
            <v>0</v>
          </cell>
          <cell r="F6">
            <v>63.9</v>
          </cell>
          <cell r="G6">
            <v>15.5</v>
          </cell>
          <cell r="H6">
            <v>70.3</v>
          </cell>
          <cell r="I6">
            <v>12.4</v>
          </cell>
          <cell r="J6">
            <v>0</v>
          </cell>
          <cell r="K6">
            <v>98.2</v>
          </cell>
          <cell r="L6">
            <v>0</v>
          </cell>
          <cell r="M6">
            <v>162.1</v>
          </cell>
          <cell r="N6">
            <v>0</v>
          </cell>
        </row>
        <row r="7">
          <cell r="D7">
            <v>98.7</v>
          </cell>
          <cell r="E7">
            <v>0</v>
          </cell>
          <cell r="F7">
            <v>98.7</v>
          </cell>
          <cell r="G7">
            <v>19.100000000000001</v>
          </cell>
          <cell r="H7">
            <v>93.6</v>
          </cell>
          <cell r="I7">
            <v>8.9</v>
          </cell>
          <cell r="J7">
            <v>0</v>
          </cell>
          <cell r="K7">
            <v>121.6</v>
          </cell>
          <cell r="L7">
            <v>0</v>
          </cell>
          <cell r="M7">
            <v>220.3</v>
          </cell>
          <cell r="N7">
            <v>0</v>
          </cell>
        </row>
        <row r="8">
          <cell r="D8">
            <v>119.6</v>
          </cell>
          <cell r="E8">
            <v>0</v>
          </cell>
          <cell r="F8">
            <v>119.6</v>
          </cell>
          <cell r="G8">
            <v>12.5</v>
          </cell>
          <cell r="H8">
            <v>131.80000000000001</v>
          </cell>
          <cell r="I8">
            <v>22.6</v>
          </cell>
          <cell r="J8">
            <v>0</v>
          </cell>
          <cell r="K8">
            <v>166.9</v>
          </cell>
          <cell r="L8">
            <v>0</v>
          </cell>
          <cell r="M8">
            <v>286.5</v>
          </cell>
          <cell r="N8">
            <v>0</v>
          </cell>
        </row>
        <row r="9">
          <cell r="D9">
            <v>21.5</v>
          </cell>
          <cell r="E9">
            <v>0</v>
          </cell>
          <cell r="F9">
            <v>21.5</v>
          </cell>
          <cell r="G9">
            <v>0.5</v>
          </cell>
          <cell r="H9">
            <v>71.7</v>
          </cell>
          <cell r="I9">
            <v>11.9</v>
          </cell>
          <cell r="J9">
            <v>0</v>
          </cell>
          <cell r="K9">
            <v>84.1</v>
          </cell>
          <cell r="L9">
            <v>0</v>
          </cell>
          <cell r="M9">
            <v>105.6</v>
          </cell>
          <cell r="N9">
            <v>0</v>
          </cell>
        </row>
        <row r="10">
          <cell r="D10">
            <v>27.1</v>
          </cell>
          <cell r="E10">
            <v>0</v>
          </cell>
          <cell r="F10">
            <v>27.1</v>
          </cell>
          <cell r="G10">
            <v>0.8</v>
          </cell>
          <cell r="H10">
            <v>2.1</v>
          </cell>
          <cell r="I10">
            <v>0</v>
          </cell>
          <cell r="J10">
            <v>0</v>
          </cell>
          <cell r="K10">
            <v>2.9</v>
          </cell>
          <cell r="L10">
            <v>0</v>
          </cell>
          <cell r="M10">
            <v>30</v>
          </cell>
          <cell r="N10">
            <v>0</v>
          </cell>
        </row>
        <row r="11">
          <cell r="D11">
            <v>39.6</v>
          </cell>
          <cell r="E11">
            <v>0</v>
          </cell>
          <cell r="F11">
            <v>39.6</v>
          </cell>
          <cell r="G11">
            <v>0</v>
          </cell>
          <cell r="H11">
            <v>23.7</v>
          </cell>
          <cell r="I11">
            <v>1.6</v>
          </cell>
          <cell r="J11">
            <v>0</v>
          </cell>
          <cell r="K11">
            <v>25.3</v>
          </cell>
          <cell r="L11">
            <v>0</v>
          </cell>
          <cell r="M11">
            <v>64.900000000000006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55.9</v>
          </cell>
          <cell r="I12">
            <v>7.8</v>
          </cell>
          <cell r="J12">
            <v>0</v>
          </cell>
          <cell r="K12">
            <v>63.7</v>
          </cell>
          <cell r="L12">
            <v>0</v>
          </cell>
          <cell r="M12">
            <v>63.7</v>
          </cell>
          <cell r="N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47.070435695615998</v>
          </cell>
        </row>
        <row r="16">
          <cell r="D16">
            <v>17.600000000000001</v>
          </cell>
          <cell r="E16">
            <v>0</v>
          </cell>
          <cell r="F16">
            <v>17.600000000000001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17.600000000000001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21.7</v>
          </cell>
          <cell r="I17">
            <v>2.5</v>
          </cell>
          <cell r="J17">
            <v>0</v>
          </cell>
          <cell r="K17">
            <v>24.2</v>
          </cell>
          <cell r="L17">
            <v>0</v>
          </cell>
          <cell r="M17">
            <v>24.2</v>
          </cell>
          <cell r="N17">
            <v>0</v>
          </cell>
        </row>
        <row r="18">
          <cell r="D18">
            <v>467.2</v>
          </cell>
          <cell r="E18">
            <v>0</v>
          </cell>
          <cell r="F18">
            <v>467.2</v>
          </cell>
          <cell r="G18">
            <v>68.2</v>
          </cell>
          <cell r="H18">
            <v>582.29999999999995</v>
          </cell>
          <cell r="I18">
            <v>82.1</v>
          </cell>
          <cell r="J18">
            <v>0</v>
          </cell>
          <cell r="K18">
            <v>732.6</v>
          </cell>
          <cell r="L18">
            <v>0</v>
          </cell>
          <cell r="M18">
            <v>1199.8</v>
          </cell>
          <cell r="N18">
            <v>47.070435695615998</v>
          </cell>
        </row>
        <row r="19">
          <cell r="D19">
            <v>62.9</v>
          </cell>
          <cell r="E19">
            <v>0</v>
          </cell>
          <cell r="F19">
            <v>62.9</v>
          </cell>
          <cell r="G19">
            <v>2</v>
          </cell>
          <cell r="H19">
            <v>0</v>
          </cell>
          <cell r="I19">
            <v>0</v>
          </cell>
          <cell r="J19">
            <v>0</v>
          </cell>
          <cell r="K19">
            <v>2</v>
          </cell>
          <cell r="L19">
            <v>0</v>
          </cell>
          <cell r="M19">
            <v>64.900000000000006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18.2</v>
          </cell>
          <cell r="I20">
            <v>0</v>
          </cell>
          <cell r="J20">
            <v>0</v>
          </cell>
          <cell r="K20">
            <v>18.2</v>
          </cell>
          <cell r="L20">
            <v>0</v>
          </cell>
          <cell r="M20">
            <v>18.2</v>
          </cell>
          <cell r="N20">
            <v>89.4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86.3</v>
          </cell>
          <cell r="I21">
            <v>6.7</v>
          </cell>
          <cell r="J21">
            <v>0</v>
          </cell>
          <cell r="K21">
            <v>93</v>
          </cell>
          <cell r="L21">
            <v>0</v>
          </cell>
          <cell r="M21">
            <v>93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20.8</v>
          </cell>
          <cell r="I22">
            <v>1.9</v>
          </cell>
          <cell r="J22">
            <v>0</v>
          </cell>
          <cell r="K22">
            <v>22.7</v>
          </cell>
          <cell r="L22">
            <v>0</v>
          </cell>
          <cell r="M22">
            <v>22.7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5.7</v>
          </cell>
          <cell r="I23">
            <v>0</v>
          </cell>
          <cell r="J23">
            <v>0</v>
          </cell>
          <cell r="K23">
            <v>5.7</v>
          </cell>
          <cell r="L23">
            <v>0</v>
          </cell>
          <cell r="M23">
            <v>5.7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52.8</v>
          </cell>
          <cell r="I24">
            <v>3.6</v>
          </cell>
          <cell r="J24">
            <v>0</v>
          </cell>
          <cell r="K24">
            <v>56.4</v>
          </cell>
          <cell r="L24">
            <v>0</v>
          </cell>
          <cell r="M24">
            <v>56.4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</v>
          </cell>
          <cell r="I25">
            <v>0</v>
          </cell>
          <cell r="J25">
            <v>0</v>
          </cell>
          <cell r="K25">
            <v>4</v>
          </cell>
          <cell r="L25">
            <v>0</v>
          </cell>
          <cell r="M25">
            <v>4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110.8</v>
          </cell>
          <cell r="I26">
            <v>26.1</v>
          </cell>
          <cell r="J26">
            <v>0</v>
          </cell>
          <cell r="K26">
            <v>136.9</v>
          </cell>
          <cell r="L26">
            <v>0</v>
          </cell>
          <cell r="M26">
            <v>136.9</v>
          </cell>
          <cell r="N26">
            <v>0</v>
          </cell>
        </row>
        <row r="27">
          <cell r="D27">
            <v>62.9</v>
          </cell>
          <cell r="E27">
            <v>0</v>
          </cell>
          <cell r="F27">
            <v>62.9</v>
          </cell>
          <cell r="G27">
            <v>2</v>
          </cell>
          <cell r="H27">
            <v>298.60000000000002</v>
          </cell>
          <cell r="I27">
            <v>38.299999999999997</v>
          </cell>
          <cell r="J27">
            <v>0</v>
          </cell>
          <cell r="K27">
            <v>338.9</v>
          </cell>
          <cell r="L27">
            <v>0</v>
          </cell>
          <cell r="M27">
            <v>401.8</v>
          </cell>
          <cell r="N27">
            <v>89.4</v>
          </cell>
        </row>
        <row r="28">
          <cell r="D28">
            <v>1427</v>
          </cell>
          <cell r="E28">
            <v>40.200000000000003</v>
          </cell>
          <cell r="F28">
            <v>1467.2</v>
          </cell>
          <cell r="G28">
            <v>222.5</v>
          </cell>
          <cell r="H28">
            <v>1373.7</v>
          </cell>
          <cell r="I28">
            <v>191.6</v>
          </cell>
          <cell r="J28">
            <v>55.1</v>
          </cell>
          <cell r="K28">
            <v>1842.9</v>
          </cell>
          <cell r="L28">
            <v>67.5</v>
          </cell>
          <cell r="M28">
            <v>3377.6</v>
          </cell>
          <cell r="N28">
            <v>136.470435695616</v>
          </cell>
        </row>
      </sheetData>
      <sheetData sheetId="3">
        <row r="4">
          <cell r="D4">
            <v>609.1</v>
          </cell>
          <cell r="E4">
            <v>39.1</v>
          </cell>
          <cell r="F4">
            <v>648.20000000000005</v>
          </cell>
          <cell r="G4">
            <v>66.2</v>
          </cell>
          <cell r="H4">
            <v>265.8</v>
          </cell>
          <cell r="I4">
            <v>36.5</v>
          </cell>
          <cell r="J4">
            <v>30</v>
          </cell>
          <cell r="K4">
            <v>398.5</v>
          </cell>
          <cell r="L4">
            <v>24.6</v>
          </cell>
          <cell r="M4">
            <v>1071.3</v>
          </cell>
          <cell r="N4">
            <v>0</v>
          </cell>
        </row>
        <row r="5">
          <cell r="D5">
            <v>78.599999999999994</v>
          </cell>
          <cell r="E5">
            <v>0</v>
          </cell>
          <cell r="F5">
            <v>78.599999999999994</v>
          </cell>
          <cell r="G5">
            <v>6.7</v>
          </cell>
          <cell r="H5">
            <v>49.7</v>
          </cell>
          <cell r="I5">
            <v>6.1</v>
          </cell>
          <cell r="J5">
            <v>0</v>
          </cell>
          <cell r="K5">
            <v>62.5</v>
          </cell>
          <cell r="L5">
            <v>0</v>
          </cell>
          <cell r="M5">
            <v>141.1</v>
          </cell>
          <cell r="N5">
            <v>0</v>
          </cell>
        </row>
        <row r="6">
          <cell r="D6">
            <v>55.3</v>
          </cell>
          <cell r="E6">
            <v>0</v>
          </cell>
          <cell r="F6">
            <v>55.3</v>
          </cell>
          <cell r="G6">
            <v>4.9000000000000004</v>
          </cell>
          <cell r="H6">
            <v>30.5</v>
          </cell>
          <cell r="I6">
            <v>5.5</v>
          </cell>
          <cell r="J6">
            <v>0</v>
          </cell>
          <cell r="K6">
            <v>40.9</v>
          </cell>
          <cell r="L6">
            <v>0</v>
          </cell>
          <cell r="M6">
            <v>96.2</v>
          </cell>
          <cell r="N6">
            <v>0</v>
          </cell>
        </row>
        <row r="7">
          <cell r="D7">
            <v>71.3</v>
          </cell>
          <cell r="E7">
            <v>0</v>
          </cell>
          <cell r="F7">
            <v>71.3</v>
          </cell>
          <cell r="G7">
            <v>9.4</v>
          </cell>
          <cell r="H7">
            <v>49</v>
          </cell>
          <cell r="I7">
            <v>4.5999999999999996</v>
          </cell>
          <cell r="J7">
            <v>0</v>
          </cell>
          <cell r="K7">
            <v>63</v>
          </cell>
          <cell r="L7">
            <v>0</v>
          </cell>
          <cell r="M7">
            <v>134.30000000000001</v>
          </cell>
          <cell r="N7">
            <v>0</v>
          </cell>
        </row>
        <row r="8">
          <cell r="D8">
            <v>75.099999999999994</v>
          </cell>
          <cell r="E8">
            <v>0</v>
          </cell>
          <cell r="F8">
            <v>75.099999999999994</v>
          </cell>
          <cell r="G8">
            <v>7.1</v>
          </cell>
          <cell r="H8">
            <v>70</v>
          </cell>
          <cell r="I8">
            <v>11.7</v>
          </cell>
          <cell r="J8">
            <v>0</v>
          </cell>
          <cell r="K8">
            <v>88.8</v>
          </cell>
          <cell r="L8">
            <v>0</v>
          </cell>
          <cell r="M8">
            <v>163.9</v>
          </cell>
          <cell r="N8">
            <v>0</v>
          </cell>
        </row>
        <row r="9">
          <cell r="D9">
            <v>15.3</v>
          </cell>
          <cell r="E9">
            <v>0</v>
          </cell>
          <cell r="F9">
            <v>15.3</v>
          </cell>
          <cell r="G9">
            <v>0.5</v>
          </cell>
          <cell r="H9">
            <v>38.4</v>
          </cell>
          <cell r="I9">
            <v>5.9</v>
          </cell>
          <cell r="J9">
            <v>0</v>
          </cell>
          <cell r="K9">
            <v>44.8</v>
          </cell>
          <cell r="L9">
            <v>0</v>
          </cell>
          <cell r="M9">
            <v>60.1</v>
          </cell>
          <cell r="N9">
            <v>0</v>
          </cell>
        </row>
        <row r="10">
          <cell r="D10">
            <v>16.899999999999999</v>
          </cell>
          <cell r="E10">
            <v>0</v>
          </cell>
          <cell r="F10">
            <v>16.899999999999999</v>
          </cell>
          <cell r="G10">
            <v>0.8</v>
          </cell>
          <cell r="H10">
            <v>2.1</v>
          </cell>
          <cell r="I10">
            <v>0</v>
          </cell>
          <cell r="J10">
            <v>0</v>
          </cell>
          <cell r="K10">
            <v>2.9</v>
          </cell>
          <cell r="L10">
            <v>0</v>
          </cell>
          <cell r="M10">
            <v>19.8</v>
          </cell>
          <cell r="N10">
            <v>0</v>
          </cell>
        </row>
        <row r="11">
          <cell r="D11">
            <v>25.7</v>
          </cell>
          <cell r="E11">
            <v>0</v>
          </cell>
          <cell r="F11">
            <v>25.7</v>
          </cell>
          <cell r="G11">
            <v>0</v>
          </cell>
          <cell r="H11">
            <v>12.9</v>
          </cell>
          <cell r="I11">
            <v>1.1000000000000001</v>
          </cell>
          <cell r="J11">
            <v>0</v>
          </cell>
          <cell r="K11">
            <v>14</v>
          </cell>
          <cell r="L11">
            <v>0</v>
          </cell>
          <cell r="M11">
            <v>39.700000000000003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26.8</v>
          </cell>
          <cell r="I12">
            <v>3.3</v>
          </cell>
          <cell r="J12">
            <v>0</v>
          </cell>
          <cell r="K12">
            <v>30.1</v>
          </cell>
          <cell r="L12">
            <v>0</v>
          </cell>
          <cell r="M12">
            <v>30.1</v>
          </cell>
          <cell r="N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29.2</v>
          </cell>
        </row>
        <row r="16">
          <cell r="D16">
            <v>13</v>
          </cell>
          <cell r="E16">
            <v>0</v>
          </cell>
          <cell r="F16">
            <v>13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13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11.9</v>
          </cell>
          <cell r="I17">
            <v>1.8</v>
          </cell>
          <cell r="J17">
            <v>0</v>
          </cell>
          <cell r="K17">
            <v>13.7</v>
          </cell>
          <cell r="L17">
            <v>0</v>
          </cell>
          <cell r="M17">
            <v>13.7</v>
          </cell>
          <cell r="N17">
            <v>0</v>
          </cell>
        </row>
        <row r="18">
          <cell r="D18">
            <v>351.2</v>
          </cell>
          <cell r="E18">
            <v>0</v>
          </cell>
          <cell r="F18">
            <v>351.2</v>
          </cell>
          <cell r="G18">
            <v>29.4</v>
          </cell>
          <cell r="H18">
            <v>291.3</v>
          </cell>
          <cell r="I18">
            <v>40</v>
          </cell>
          <cell r="J18">
            <v>0</v>
          </cell>
          <cell r="K18">
            <v>360.7</v>
          </cell>
          <cell r="L18">
            <v>0</v>
          </cell>
          <cell r="M18">
            <v>711.9</v>
          </cell>
          <cell r="N18">
            <v>29.2</v>
          </cell>
        </row>
        <row r="19">
          <cell r="D19">
            <v>44.7</v>
          </cell>
          <cell r="E19">
            <v>0</v>
          </cell>
          <cell r="F19">
            <v>44.7</v>
          </cell>
          <cell r="G19">
            <v>0.8</v>
          </cell>
          <cell r="H19">
            <v>0</v>
          </cell>
          <cell r="I19">
            <v>0</v>
          </cell>
          <cell r="J19">
            <v>0</v>
          </cell>
          <cell r="K19">
            <v>0.8</v>
          </cell>
          <cell r="L19">
            <v>0</v>
          </cell>
          <cell r="M19">
            <v>45.5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8.6</v>
          </cell>
          <cell r="I20">
            <v>0</v>
          </cell>
          <cell r="J20">
            <v>0</v>
          </cell>
          <cell r="K20">
            <v>8.6</v>
          </cell>
          <cell r="L20">
            <v>0</v>
          </cell>
          <cell r="M20">
            <v>8.6</v>
          </cell>
          <cell r="N20">
            <v>30.3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46.2</v>
          </cell>
          <cell r="I21">
            <v>3.6</v>
          </cell>
          <cell r="J21">
            <v>0</v>
          </cell>
          <cell r="K21">
            <v>49.8</v>
          </cell>
          <cell r="L21">
            <v>0</v>
          </cell>
          <cell r="M21">
            <v>49.8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11.2</v>
          </cell>
          <cell r="I22">
            <v>0.9</v>
          </cell>
          <cell r="J22">
            <v>0</v>
          </cell>
          <cell r="K22">
            <v>12.1</v>
          </cell>
          <cell r="L22">
            <v>0</v>
          </cell>
          <cell r="M22">
            <v>12.1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2.4</v>
          </cell>
          <cell r="I23">
            <v>0</v>
          </cell>
          <cell r="J23">
            <v>0</v>
          </cell>
          <cell r="K23">
            <v>2.4</v>
          </cell>
          <cell r="L23">
            <v>0</v>
          </cell>
          <cell r="M23">
            <v>2.4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28.8</v>
          </cell>
          <cell r="I24">
            <v>1.9</v>
          </cell>
          <cell r="J24">
            <v>0</v>
          </cell>
          <cell r="K24">
            <v>30.7</v>
          </cell>
          <cell r="L24">
            <v>0</v>
          </cell>
          <cell r="M24">
            <v>30.7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1.9</v>
          </cell>
          <cell r="I25">
            <v>0</v>
          </cell>
          <cell r="J25">
            <v>0</v>
          </cell>
          <cell r="K25">
            <v>1.9</v>
          </cell>
          <cell r="L25">
            <v>0</v>
          </cell>
          <cell r="M25">
            <v>1.9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54</v>
          </cell>
          <cell r="I26">
            <v>12</v>
          </cell>
          <cell r="J26">
            <v>0</v>
          </cell>
          <cell r="K26">
            <v>66</v>
          </cell>
          <cell r="L26">
            <v>0</v>
          </cell>
          <cell r="M26">
            <v>66</v>
          </cell>
          <cell r="N26">
            <v>0</v>
          </cell>
        </row>
        <row r="27">
          <cell r="D27">
            <v>44.7</v>
          </cell>
          <cell r="E27">
            <v>0</v>
          </cell>
          <cell r="F27">
            <v>44.7</v>
          </cell>
          <cell r="G27">
            <v>0.8</v>
          </cell>
          <cell r="H27">
            <v>153.1</v>
          </cell>
          <cell r="I27">
            <v>18.399999999999999</v>
          </cell>
          <cell r="J27">
            <v>0</v>
          </cell>
          <cell r="K27">
            <v>172.3</v>
          </cell>
          <cell r="L27">
            <v>0</v>
          </cell>
          <cell r="M27">
            <v>217</v>
          </cell>
          <cell r="N27">
            <v>30.3</v>
          </cell>
        </row>
        <row r="28">
          <cell r="D28">
            <v>1005</v>
          </cell>
          <cell r="E28">
            <v>39.1</v>
          </cell>
          <cell r="F28">
            <v>1044.0999999999999</v>
          </cell>
          <cell r="G28">
            <v>96.4</v>
          </cell>
          <cell r="H28">
            <v>710.2</v>
          </cell>
          <cell r="I28">
            <v>94.9</v>
          </cell>
          <cell r="J28">
            <v>30</v>
          </cell>
          <cell r="K28">
            <v>931.5</v>
          </cell>
          <cell r="L28">
            <v>24.6</v>
          </cell>
          <cell r="M28">
            <v>2000.2</v>
          </cell>
          <cell r="N28">
            <v>59.5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Used_sheets"/>
      <sheetName val="Parameters"/>
      <sheetName val="Adjustments"/>
      <sheetName val="Dictionary"/>
      <sheetName val="Check"/>
      <sheetName val="FWT_zaniechana BS CF"/>
      <sheetName val="FWT_zaniechana PL"/>
      <sheetName val="FWT_Wybrane_BS_PL"/>
      <sheetName val="Dane opublikowane 2021"/>
      <sheetName val="meldunek 6M 07.2022"/>
      <sheetName val="przeliczenie danych za 5M"/>
      <sheetName val="EBITDA"/>
      <sheetName val="FWT_PL"/>
      <sheetName val="PL"/>
      <sheetName val="PL bez EOB"/>
      <sheetName val="FWT_BS"/>
      <sheetName val="BS"/>
      <sheetName val="CF"/>
      <sheetName val="FWT_CF"/>
      <sheetName val="FWT_EC"/>
      <sheetName val="EC"/>
      <sheetName val="EC_Conso"/>
      <sheetName val="FWT_Segmenty"/>
      <sheetName val="Segmenty"/>
      <sheetName val="FWT_KR"/>
      <sheetName val="KR_HY2021"/>
      <sheetName val="Koszty_rodzajowe"/>
      <sheetName val="KR_Conso"/>
      <sheetName val="FWT_Pozost_p_k_oper"/>
      <sheetName val="PPKO"/>
      <sheetName val="PPKO_PKF_1Q"/>
      <sheetName val="P_K_finansowe"/>
      <sheetName val="FWT_Podatek_dochodowy"/>
      <sheetName val="Podatek_dochodowy_A"/>
      <sheetName val="FWT_Stawki_pod_i_uzg_obciazenia"/>
      <sheetName val="Uzg_obciazenia"/>
      <sheetName val="Staw_pod_kraje"/>
      <sheetName val="FWT_Podatek_odroczony(1)"/>
      <sheetName val="Podatek_odroczony"/>
      <sheetName val="Deftax_Conso"/>
      <sheetName val="FWT_Podatek_odroczony(2)"/>
      <sheetName val="Podatek_odroczony_(2)"/>
      <sheetName val="Podatek_odroczony_(2)_Conso"/>
      <sheetName val="FWT_Zadluzenie"/>
      <sheetName val="Zadluzenie"/>
      <sheetName val="Zadluzenie_Conso"/>
      <sheetName val="FWT_Zabezpieczenia"/>
      <sheetName val="FWT_Wymagalnosc_zobowiazan"/>
      <sheetName val="Um_term_wymagalnosci"/>
      <sheetName val="Um_term_wymagalnosci_Conso"/>
      <sheetName val="FWT_CF_dodatkowe_info(1)"/>
      <sheetName val="Dodatkowe_info_CF"/>
      <sheetName val="FWT_CF_dodatkowe_info(2)"/>
      <sheetName val="FWT_Wybrane_CF_Oper"/>
      <sheetName val="FWT_WNiP"/>
      <sheetName val="WNiP"/>
      <sheetName val="WNiP_Conso"/>
      <sheetName val="FWT_wartość firmy"/>
      <sheetName val="FWT_Rzecz_aktywa_trwale"/>
      <sheetName val="ST"/>
      <sheetName val="ST_Conso"/>
      <sheetName val="FWT_Odpisy interim"/>
      <sheetName val="FWT_Zapasy (2)"/>
      <sheetName val="Zapasy"/>
      <sheetName val="FWT_Naleznosci"/>
      <sheetName val="Naleznosci_od_odbiorcow_i_inne"/>
      <sheetName val="Zobowiązania warunkowe"/>
      <sheetName val="FWT_Srodki_pieniezne"/>
      <sheetName val="Srodki_pieniezne"/>
      <sheetName val="FWT_Zobowiazania"/>
      <sheetName val="Zobowiazania_wobec_dost_i_inne"/>
      <sheetName val="FWT_Rezerwy"/>
      <sheetName val="Rezerwy"/>
      <sheetName val="Rezerwy_Conso"/>
      <sheetName val="FWT_Instrumenty_finansowe"/>
      <sheetName val="Instrumenty_fin"/>
      <sheetName val="Instrumenty_fin_Conso"/>
      <sheetName val="FWT_Ryzyko_walutowe"/>
      <sheetName val="Ryzyko_kursowe"/>
      <sheetName val="Ryzyko_kursowe_Conso"/>
      <sheetName val="FWT_Ryzyko_stopy_proc"/>
      <sheetName val="Ryzyko_zm_stProc_Conso"/>
      <sheetName val="Ryzyko_zm_stProc"/>
      <sheetName val="FWT_Ryzyko_kredytowe"/>
      <sheetName val="Ryzyko_kredytowe"/>
      <sheetName val="FWT_Transakcje_podm_pow"/>
      <sheetName val="Transakcje_z_podm_powiaz"/>
      <sheetName val="FWT_Wynagrodzenie_kierownictwa"/>
      <sheetName val="Wynagrodzenie_RN_Z"/>
      <sheetName val="Wynagrodzenie_RN_Z_Conso"/>
      <sheetName val="FWT_Sprzedaz_str"/>
      <sheetName val="FWT_Wynik_ze_sprzedazy_segm"/>
      <sheetName val="FWT_KFS_Wynik_poz_dzial"/>
      <sheetName val="FWT_Skorygowany_zysk"/>
      <sheetName val="FWT_Powierzchnia_sklepow"/>
      <sheetName val="FWT_Akcjonariusze"/>
      <sheetName val="FWT_Akcje_Zarz_RN"/>
      <sheetName val="Spraw_Zarzadu"/>
      <sheetName val="FWT_Zapasy"/>
      <sheetName val="FWT_Leasing"/>
      <sheetName val="Leasing_operacyjny"/>
      <sheetName val="FWT_Platnosci_w_formie_akcji(1)"/>
      <sheetName val="FWT_Platnosci_w_formie_akcji(2)"/>
      <sheetName val="FWT_Konsolidacja"/>
      <sheetName val="FWT_PLQ23"/>
      <sheetName val="FWT_XR"/>
      <sheetName val="FWT_Wynik_ze_sprzedazy"/>
      <sheetName val="FWT_Wynik_segmentow"/>
      <sheetName val="FWT_BS_Glowne_poz"/>
      <sheetName val="FWT_Aktywa_trwale"/>
      <sheetName val="FWT_CF_Glowne_poz"/>
      <sheetName val="FWT_Wskaznik_zadluzenia_i_plynn"/>
      <sheetName val="FWT_Wykresy(1)"/>
      <sheetName val="FWT_Liczb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Wynagrodzenia_Zarz_RN"/>
      <sheetName val="FWT_RN"/>
      <sheetName val="FWT_Zatrudnienie_1"/>
      <sheetName val="FWT_Zatrudnienie_2"/>
      <sheetName val="FWT_Wykresy(4)"/>
      <sheetName val="FWT_Informacje_ogolne"/>
      <sheetName val="FWT_Standardy_rachunkowosci"/>
      <sheetName val="Splaty_zobowiazan"/>
      <sheetName val="FWT_Wskaznik_zadluzenia"/>
      <sheetName val="FWT_WNiP (2)"/>
      <sheetName val="FWT_Porozumienia_ramowe"/>
      <sheetName val="FWT_Wynagrordzenie_audytora"/>
      <sheetName val="Draft BS"/>
      <sheetName val="BS DE"/>
      <sheetName val="PL DE"/>
      <sheetName val="PLQ23"/>
      <sheetName val="Questions"/>
      <sheetName val="CF_check"/>
      <sheetName val="Zarzadzanie kapitalem"/>
      <sheetName val="Ratingi"/>
      <sheetName val="Poroz_o_kompensacie"/>
      <sheetName val="Poroz_o_kompensacie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Zatrudnienie_1"/>
      <sheetName val="Zatrudnienie_2"/>
      <sheetName val="Wynagrodzenia"/>
      <sheetName val="Wynagrodzenie_audytora"/>
      <sheetName val="Wynagrodzenie_Zarz_i_RN"/>
    </sheetNames>
    <sheetDataSet>
      <sheetData sheetId="0"/>
      <sheetData sheetId="1">
        <row r="5">
          <cell r="B5" t="str">
            <v>Grupa Kapitałowa CCC S.A.</v>
          </cell>
        </row>
      </sheetData>
      <sheetData sheetId="2">
        <row r="1">
          <cell r="B1" t="str">
            <v>Spis not</v>
          </cell>
        </row>
      </sheetData>
      <sheetData sheetId="3">
        <row r="7">
          <cell r="V7" t="e">
            <v>#N/A</v>
          </cell>
        </row>
      </sheetData>
      <sheetData sheetId="4"/>
      <sheetData sheetId="5">
        <row r="519">
          <cell r="B519" t="str">
            <v>Za okres 7 miesięcy zakończony 31-07-2022</v>
          </cell>
        </row>
      </sheetData>
      <sheetData sheetId="6"/>
      <sheetData sheetId="7">
        <row r="1406">
          <cell r="B1406" t="str">
            <v>Prawo do użytkowania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V/ " "</v>
          </cell>
        </row>
        <row r="4">
          <cell r="F4">
            <v>4259.3999999999996</v>
          </cell>
          <cell r="G4">
            <v>2377.4</v>
          </cell>
        </row>
        <row r="5">
          <cell r="F5">
            <v>-2207.1999999999998</v>
          </cell>
          <cell r="G5">
            <v>-1248</v>
          </cell>
        </row>
        <row r="9">
          <cell r="F9">
            <v>-764.8</v>
          </cell>
          <cell r="G9">
            <v>89.2</v>
          </cell>
        </row>
        <row r="10">
          <cell r="F10">
            <v>-1024.5999999999999</v>
          </cell>
          <cell r="G10">
            <v>-1024.5999999999999</v>
          </cell>
        </row>
        <row r="11">
          <cell r="F11">
            <v>-185.7</v>
          </cell>
          <cell r="G11">
            <v>-92.1</v>
          </cell>
        </row>
        <row r="13">
          <cell r="F13">
            <v>27.1</v>
          </cell>
          <cell r="G13">
            <v>18.399999999999999</v>
          </cell>
        </row>
        <row r="14">
          <cell r="F14">
            <v>-98.6</v>
          </cell>
          <cell r="G14">
            <v>-58.6</v>
          </cell>
        </row>
        <row r="15">
          <cell r="F15">
            <v>-30.8</v>
          </cell>
          <cell r="G15">
            <v>-30.4</v>
          </cell>
        </row>
        <row r="18">
          <cell r="F18">
            <v>18.600000000000001</v>
          </cell>
          <cell r="G18">
            <v>17.899999999999999</v>
          </cell>
        </row>
        <row r="19">
          <cell r="F19">
            <v>0</v>
          </cell>
          <cell r="G19">
            <v>0</v>
          </cell>
        </row>
        <row r="20">
          <cell r="F20">
            <v>-205.2</v>
          </cell>
          <cell r="G20">
            <v>-106.5</v>
          </cell>
        </row>
        <row r="21">
          <cell r="F21">
            <v>0</v>
          </cell>
          <cell r="G21">
            <v>0</v>
          </cell>
        </row>
        <row r="24">
          <cell r="F24">
            <v>-2.4</v>
          </cell>
          <cell r="G24">
            <v>3.2</v>
          </cell>
        </row>
        <row r="27">
          <cell r="F27">
            <v>-42.5</v>
          </cell>
          <cell r="G27">
            <v>2.7</v>
          </cell>
        </row>
        <row r="29">
          <cell r="F29">
            <v>-252.9</v>
          </cell>
          <cell r="G29">
            <v>-44.3</v>
          </cell>
        </row>
        <row r="30">
          <cell r="F30">
            <v>-3.8</v>
          </cell>
          <cell r="G30">
            <v>-7.1</v>
          </cell>
        </row>
        <row r="32">
          <cell r="F32">
            <v>6.2</v>
          </cell>
          <cell r="G32">
            <v>4.8</v>
          </cell>
        </row>
        <row r="34">
          <cell r="F34">
            <v>0.1</v>
          </cell>
          <cell r="G34">
            <v>0.1</v>
          </cell>
        </row>
        <row r="35">
          <cell r="F35">
            <v>0</v>
          </cell>
        </row>
        <row r="37">
          <cell r="F37">
            <v>0</v>
          </cell>
          <cell r="G37">
            <v>-4.5999999999999996</v>
          </cell>
        </row>
        <row r="38">
          <cell r="F38">
            <v>-3.2</v>
          </cell>
          <cell r="G38">
            <v>-3.2</v>
          </cell>
        </row>
        <row r="39">
          <cell r="F39">
            <v>0</v>
          </cell>
        </row>
        <row r="46">
          <cell r="F46">
            <v>-253.6</v>
          </cell>
          <cell r="G46">
            <v>-54.299999999999898</v>
          </cell>
        </row>
        <row r="48">
          <cell r="F48">
            <v>-250.1</v>
          </cell>
          <cell r="G48">
            <v>-46.8</v>
          </cell>
        </row>
        <row r="49">
          <cell r="F49">
            <v>-204.4</v>
          </cell>
          <cell r="G49">
            <v>-41.7</v>
          </cell>
        </row>
        <row r="50">
          <cell r="F50">
            <v>-45.7</v>
          </cell>
          <cell r="G50">
            <v>-5.0999999999999996</v>
          </cell>
        </row>
        <row r="51">
          <cell r="F51">
            <v>-3.5</v>
          </cell>
          <cell r="G51">
            <v>-7.5</v>
          </cell>
        </row>
        <row r="52">
          <cell r="F52">
            <v>54.9</v>
          </cell>
          <cell r="G52">
            <v>54.9</v>
          </cell>
        </row>
      </sheetData>
      <sheetData sheetId="17">
        <row r="3">
          <cell r="AC3" t="str">
            <v>IC transactions</v>
          </cell>
        </row>
      </sheetData>
      <sheetData sheetId="18"/>
      <sheetData sheetId="19">
        <row r="1">
          <cell r="A1" t="str">
            <v>V</v>
          </cell>
        </row>
        <row r="3">
          <cell r="F3">
            <v>345.7</v>
          </cell>
        </row>
        <row r="4">
          <cell r="F4">
            <v>204.1</v>
          </cell>
        </row>
        <row r="5">
          <cell r="F5">
            <v>639.20000000000005</v>
          </cell>
        </row>
        <row r="6">
          <cell r="F6">
            <v>644.6</v>
          </cell>
        </row>
        <row r="7">
          <cell r="F7">
            <v>89.5</v>
          </cell>
        </row>
        <row r="8">
          <cell r="F8">
            <v>1317.6</v>
          </cell>
        </row>
        <row r="9">
          <cell r="F9">
            <v>179.8</v>
          </cell>
        </row>
        <row r="10">
          <cell r="F10">
            <v>0</v>
          </cell>
        </row>
        <row r="11">
          <cell r="F11">
            <v>11.2</v>
          </cell>
        </row>
        <row r="12">
          <cell r="F12">
            <v>0.1</v>
          </cell>
        </row>
        <row r="13">
          <cell r="F13">
            <v>0</v>
          </cell>
        </row>
        <row r="14">
          <cell r="F14">
            <v>0.9</v>
          </cell>
        </row>
        <row r="15">
          <cell r="F15">
            <v>6.1</v>
          </cell>
        </row>
        <row r="17">
          <cell r="F17">
            <v>0.2</v>
          </cell>
        </row>
        <row r="18">
          <cell r="F18">
            <v>3439</v>
          </cell>
        </row>
        <row r="20">
          <cell r="F20">
            <v>2950.7</v>
          </cell>
        </row>
        <row r="21">
          <cell r="F21">
            <v>165.8</v>
          </cell>
        </row>
        <row r="22">
          <cell r="F22">
            <v>39.700000000000003</v>
          </cell>
        </row>
        <row r="23">
          <cell r="F23">
            <v>0</v>
          </cell>
        </row>
        <row r="24">
          <cell r="F24">
            <v>278.39999999999998</v>
          </cell>
        </row>
        <row r="25">
          <cell r="F25">
            <v>710.1</v>
          </cell>
        </row>
        <row r="26">
          <cell r="F26">
            <v>0.5</v>
          </cell>
        </row>
        <row r="27">
          <cell r="F27">
            <v>0.3</v>
          </cell>
        </row>
        <row r="29">
          <cell r="F29">
            <v>4145.5</v>
          </cell>
        </row>
        <row r="30">
          <cell r="F30">
            <v>0</v>
          </cell>
        </row>
        <row r="31">
          <cell r="F31">
            <v>7584.5</v>
          </cell>
        </row>
        <row r="33">
          <cell r="F33">
            <v>1230.5</v>
          </cell>
        </row>
        <row r="34">
          <cell r="F34">
            <v>40.299999999999997</v>
          </cell>
        </row>
        <row r="35">
          <cell r="F35">
            <v>4.8</v>
          </cell>
        </row>
        <row r="36">
          <cell r="F36">
            <v>13.3</v>
          </cell>
        </row>
        <row r="37">
          <cell r="F37">
            <v>15.3</v>
          </cell>
        </row>
        <row r="38">
          <cell r="F38">
            <v>60.1</v>
          </cell>
        </row>
        <row r="39">
          <cell r="F39">
            <v>1275.5999999999999</v>
          </cell>
        </row>
        <row r="40">
          <cell r="F40">
            <v>8.8000000000000007</v>
          </cell>
        </row>
        <row r="41">
          <cell r="F41">
            <v>2648.7</v>
          </cell>
        </row>
        <row r="43">
          <cell r="F43">
            <v>1335.1</v>
          </cell>
        </row>
        <row r="44">
          <cell r="F44">
            <v>1642.4</v>
          </cell>
        </row>
        <row r="45">
          <cell r="F45">
            <v>512.20000000000005</v>
          </cell>
        </row>
        <row r="46">
          <cell r="F46">
            <v>0.3</v>
          </cell>
        </row>
        <row r="47">
          <cell r="F47">
            <v>16.3</v>
          </cell>
        </row>
        <row r="48">
          <cell r="F48">
            <v>0.6</v>
          </cell>
        </row>
        <row r="49">
          <cell r="F49">
            <v>471.4</v>
          </cell>
        </row>
        <row r="51">
          <cell r="F51">
            <v>0</v>
          </cell>
        </row>
        <row r="52">
          <cell r="F52">
            <v>26.8</v>
          </cell>
          <cell r="H52">
            <v>0</v>
          </cell>
        </row>
        <row r="53">
          <cell r="F53">
            <v>4005.1</v>
          </cell>
        </row>
        <row r="54">
          <cell r="F54">
            <v>0</v>
          </cell>
        </row>
        <row r="55">
          <cell r="F55">
            <v>6653.8</v>
          </cell>
        </row>
        <row r="57">
          <cell r="F57">
            <v>930.7</v>
          </cell>
        </row>
        <row r="60">
          <cell r="F60">
            <v>5.5</v>
          </cell>
        </row>
        <row r="61">
          <cell r="F61">
            <v>1148</v>
          </cell>
        </row>
        <row r="62">
          <cell r="F62">
            <v>19.600000000000001</v>
          </cell>
        </row>
        <row r="63">
          <cell r="F63">
            <v>0.1</v>
          </cell>
        </row>
        <row r="64">
          <cell r="F64">
            <v>1.6</v>
          </cell>
        </row>
        <row r="65">
          <cell r="F65">
            <v>-424.1</v>
          </cell>
        </row>
        <row r="66">
          <cell r="F66">
            <v>750.7</v>
          </cell>
        </row>
        <row r="67">
          <cell r="F67">
            <v>180</v>
          </cell>
        </row>
        <row r="68">
          <cell r="F68">
            <v>930.7</v>
          </cell>
        </row>
        <row r="69">
          <cell r="F69">
            <v>7584.5</v>
          </cell>
        </row>
      </sheetData>
      <sheetData sheetId="20">
        <row r="2">
          <cell r="C2">
            <v>1</v>
          </cell>
        </row>
      </sheetData>
      <sheetData sheetId="21"/>
      <sheetData sheetId="22">
        <row r="29">
          <cell r="F29" t="str">
            <v/>
          </cell>
        </row>
        <row r="33">
          <cell r="D33" t="str">
            <v>Wpływ z tytułu sprzedaży NG2 s.a.r.l. oraz Karl Voegele AG</v>
          </cell>
        </row>
      </sheetData>
      <sheetData sheetId="23">
        <row r="20">
          <cell r="C20">
            <v>5.5</v>
          </cell>
          <cell r="D20">
            <v>1148</v>
          </cell>
          <cell r="E20">
            <v>-186.3</v>
          </cell>
          <cell r="F20">
            <v>16.899999999999999</v>
          </cell>
          <cell r="G20">
            <v>0.5</v>
          </cell>
          <cell r="H20">
            <v>0.6</v>
          </cell>
          <cell r="I20">
            <v>166.4</v>
          </cell>
          <cell r="J20">
            <v>1151.5999999999999</v>
          </cell>
        </row>
        <row r="21">
          <cell r="C21">
            <v>0</v>
          </cell>
          <cell r="D21">
            <v>0</v>
          </cell>
          <cell r="E21">
            <v>-256.7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-256.7</v>
          </cell>
        </row>
        <row r="22">
          <cell r="C22">
            <v>0</v>
          </cell>
          <cell r="D22">
            <v>0</v>
          </cell>
          <cell r="E22">
            <v>3.8</v>
          </cell>
          <cell r="F22">
            <v>0</v>
          </cell>
          <cell r="G22">
            <v>0</v>
          </cell>
          <cell r="H22">
            <v>0</v>
          </cell>
          <cell r="I22">
            <v>-3.8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0.1</v>
          </cell>
          <cell r="H23">
            <v>0</v>
          </cell>
          <cell r="I23">
            <v>0</v>
          </cell>
          <cell r="J23">
            <v>0.1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5.9</v>
          </cell>
          <cell r="G24">
            <v>0</v>
          </cell>
          <cell r="H24">
            <v>0</v>
          </cell>
          <cell r="I24">
            <v>0.3</v>
          </cell>
          <cell r="J24">
            <v>6.2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-3.2</v>
          </cell>
          <cell r="G25">
            <v>0</v>
          </cell>
          <cell r="H25">
            <v>0</v>
          </cell>
          <cell r="I25">
            <v>0</v>
          </cell>
          <cell r="J25">
            <v>-3.2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-0.6</v>
          </cell>
          <cell r="I28">
            <v>9.3000000000000007</v>
          </cell>
          <cell r="J28">
            <v>8.6999999999999993</v>
          </cell>
        </row>
        <row r="29">
          <cell r="C29">
            <v>0</v>
          </cell>
          <cell r="D29">
            <v>0</v>
          </cell>
          <cell r="E29">
            <v>16.2</v>
          </cell>
          <cell r="F29">
            <v>0</v>
          </cell>
          <cell r="G29">
            <v>0</v>
          </cell>
          <cell r="H29">
            <v>0</v>
          </cell>
          <cell r="I29">
            <v>7.8</v>
          </cell>
          <cell r="J29">
            <v>24</v>
          </cell>
        </row>
        <row r="30">
          <cell r="C30">
            <v>0</v>
          </cell>
          <cell r="D30">
            <v>0</v>
          </cell>
          <cell r="E30">
            <v>-1.1000000000000001</v>
          </cell>
          <cell r="F30">
            <v>0</v>
          </cell>
          <cell r="G30">
            <v>-0.5</v>
          </cell>
          <cell r="H30">
            <v>1.6</v>
          </cell>
          <cell r="I30">
            <v>0</v>
          </cell>
          <cell r="J30">
            <v>0</v>
          </cell>
        </row>
      </sheetData>
      <sheetData sheetId="24"/>
      <sheetData sheetId="25"/>
      <sheetData sheetId="26"/>
      <sheetData sheetId="27"/>
      <sheetData sheetId="28">
        <row r="1">
          <cell r="C1" t="str">
            <v>01.02.2022-31.07.2022</v>
          </cell>
        </row>
      </sheetData>
      <sheetData sheetId="29"/>
      <sheetData sheetId="30"/>
      <sheetData sheetId="31">
        <row r="3">
          <cell r="D3" t="str">
            <v>CCC Austria G.m.b.H</v>
          </cell>
        </row>
      </sheetData>
      <sheetData sheetId="32">
        <row r="5">
          <cell r="E5">
            <v>-9.5</v>
          </cell>
        </row>
      </sheetData>
      <sheetData sheetId="33">
        <row r="7">
          <cell r="BX7"/>
        </row>
      </sheetData>
      <sheetData sheetId="34"/>
      <sheetData sheetId="35"/>
      <sheetData sheetId="36">
        <row r="4">
          <cell r="D4">
            <v>-5.3</v>
          </cell>
        </row>
      </sheetData>
      <sheetData sheetId="37"/>
      <sheetData sheetId="38">
        <row r="4">
          <cell r="C4">
            <v>0.19</v>
          </cell>
        </row>
      </sheetData>
      <sheetData sheetId="39"/>
      <sheetData sheetId="40"/>
      <sheetData sheetId="41">
        <row r="7">
          <cell r="D7">
            <v>11.4</v>
          </cell>
        </row>
      </sheetData>
      <sheetData sheetId="42"/>
      <sheetData sheetId="43"/>
      <sheetData sheetId="44">
        <row r="6">
          <cell r="C6">
            <v>47.6</v>
          </cell>
        </row>
      </sheetData>
      <sheetData sheetId="45"/>
      <sheetData sheetId="46"/>
      <sheetData sheetId="47">
        <row r="19">
          <cell r="D19">
            <v>32.5</v>
          </cell>
        </row>
      </sheetData>
      <sheetData sheetId="48">
        <row r="34">
          <cell r="C34">
            <v>400120511.79694682</v>
          </cell>
        </row>
      </sheetData>
      <sheetData sheetId="49">
        <row r="18">
          <cell r="J18">
            <v>1351573099.14733</v>
          </cell>
        </row>
      </sheetData>
      <sheetData sheetId="50"/>
      <sheetData sheetId="51">
        <row r="4">
          <cell r="D4">
            <v>156</v>
          </cell>
        </row>
      </sheetData>
      <sheetData sheetId="52">
        <row r="6">
          <cell r="B6" t="str">
            <v>Stan na 31.07.2022</v>
          </cell>
        </row>
      </sheetData>
      <sheetData sheetId="53">
        <row r="7">
          <cell r="B7" t="str">
            <v>Kredyty</v>
          </cell>
        </row>
      </sheetData>
      <sheetData sheetId="54">
        <row r="3">
          <cell r="D3">
            <v>519.5</v>
          </cell>
        </row>
      </sheetData>
      <sheetData sheetId="55"/>
      <sheetData sheetId="56">
        <row r="5">
          <cell r="C5">
            <v>-6.4</v>
          </cell>
        </row>
      </sheetData>
      <sheetData sheetId="57"/>
      <sheetData sheetId="58">
        <row r="18">
          <cell r="C18">
            <v>175.7</v>
          </cell>
        </row>
      </sheetData>
      <sheetData sheetId="59"/>
      <sheetData sheetId="60"/>
      <sheetData sheetId="61">
        <row r="4">
          <cell r="B4" t="str">
            <v>Grupa Modivo S.A.</v>
          </cell>
        </row>
      </sheetData>
      <sheetData sheetId="62">
        <row r="22">
          <cell r="C22">
            <v>6.5</v>
          </cell>
        </row>
      </sheetData>
      <sheetData sheetId="63"/>
      <sheetData sheetId="64"/>
      <sheetData sheetId="65"/>
      <sheetData sheetId="66">
        <row r="4">
          <cell r="C4">
            <v>16.600000000000001</v>
          </cell>
        </row>
      </sheetData>
      <sheetData sheetId="67"/>
      <sheetData sheetId="68">
        <row r="4">
          <cell r="C4">
            <v>257</v>
          </cell>
        </row>
      </sheetData>
      <sheetData sheetId="69"/>
      <sheetData sheetId="70"/>
      <sheetData sheetId="71">
        <row r="4">
          <cell r="C4">
            <v>16</v>
          </cell>
        </row>
      </sheetData>
      <sheetData sheetId="72"/>
      <sheetData sheetId="73">
        <row r="5">
          <cell r="C5">
            <v>1086.3026890000001</v>
          </cell>
        </row>
      </sheetData>
      <sheetData sheetId="74"/>
      <sheetData sheetId="75">
        <row r="14">
          <cell r="C14">
            <v>1.5</v>
          </cell>
        </row>
      </sheetData>
      <sheetData sheetId="76"/>
      <sheetData sheetId="77"/>
      <sheetData sheetId="78">
        <row r="6">
          <cell r="C6">
            <v>0</v>
          </cell>
        </row>
      </sheetData>
      <sheetData sheetId="79"/>
      <sheetData sheetId="80"/>
      <sheetData sheetId="81">
        <row r="5">
          <cell r="C5">
            <v>0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Used_sheets"/>
      <sheetName val="Parameters"/>
      <sheetName val="Adjustments"/>
      <sheetName val="Check"/>
      <sheetName val="reklas należnościDT"/>
      <sheetName val="spr podatek"/>
      <sheetName val="Korekta KV 2018"/>
      <sheetName val="PL 08"/>
      <sheetName val="EBITDA"/>
      <sheetName val="FWT_zaniechana BS CF"/>
      <sheetName val="FWT_zaniechana PL"/>
      <sheetName val="PLQ1"/>
      <sheetName val="EBITDA 2020"/>
      <sheetName val="Dictionary"/>
      <sheetName val="FWT_Wybrane_BS_PL"/>
      <sheetName val="ROU"/>
      <sheetName val="BS_03_2020"/>
      <sheetName val="przeliczenie danych za 6M"/>
      <sheetName val="FWT_PL"/>
      <sheetName val="PL"/>
      <sheetName val="PL bez EOB"/>
      <sheetName val="BS"/>
      <sheetName val="FWT_BS"/>
      <sheetName val="FWT_CF"/>
      <sheetName val="CF"/>
      <sheetName val="EC_Conso"/>
      <sheetName val="FWT_EC"/>
      <sheetName val="EC"/>
      <sheetName val="FWT_Segmenty"/>
      <sheetName val="Segmenty"/>
      <sheetName val="FWT_KR"/>
      <sheetName val="KR_1Q2021"/>
      <sheetName val="Koszty_rodzajowe"/>
      <sheetName val="KR_Conso"/>
      <sheetName val="FWT_Pozost_p_k_oper"/>
      <sheetName val="PPKO"/>
      <sheetName val="PPKO_Analiza"/>
      <sheetName val="PPKO_PKF_1Q"/>
      <sheetName val="P_K_finansowe"/>
      <sheetName val="FWT_Podatek_dochodowy"/>
      <sheetName val="Podatek_dochodowy_A"/>
      <sheetName val="FWT_Stawki_pod_i_uzg_obciazenia"/>
      <sheetName val="Uzg_obciazenia"/>
      <sheetName val="Staw_pod_kraje"/>
      <sheetName val="FWT_Podatek_odroczony(1)"/>
      <sheetName val="Podatek_odroczony"/>
      <sheetName val="Deftax_Conso"/>
      <sheetName val="FWT_Podatek_odroczony(2)"/>
      <sheetName val="Podatek_odroczony_(2)"/>
      <sheetName val="Podatek_odroczony_(2)_Conso"/>
      <sheetName val="FWT_Zadluzenie"/>
      <sheetName val="Zadluzenie"/>
      <sheetName val="Zadluzenie_Conso"/>
      <sheetName val="FWT_Zabezpieczenia"/>
      <sheetName val="FWT_Wymagalnosc_zobowiazan"/>
      <sheetName val="Um_term_wymagalnosci"/>
      <sheetName val="Um_term_wymagalnosci_Conso"/>
      <sheetName val="FWT_CF_dodatkowe_info(1)"/>
      <sheetName val="Dodatkowe_info_CF"/>
      <sheetName val="FWT_CF_dodatkowe_info(2)"/>
      <sheetName val="FWT_Wybrane_CF_Oper"/>
      <sheetName val="FWT_WNiP"/>
      <sheetName val="WNiP"/>
      <sheetName val="WNiP_Conso"/>
      <sheetName val="FWT_wartość firmy"/>
      <sheetName val="FWT_Rzecz_aktywa_trwale"/>
      <sheetName val="ST"/>
      <sheetName val="ST_Conso"/>
      <sheetName val="FWT_Odpisy interim"/>
      <sheetName val="FWT_Zapasy (2)"/>
      <sheetName val="Zapasy"/>
      <sheetName val="FWT_Naleznosci"/>
      <sheetName val="Naleznosci_od_odbiorcow_i_inne"/>
      <sheetName val="Zobowiązania warunkowe"/>
      <sheetName val="FWT_Srodki_pieniezne"/>
      <sheetName val="Srodki_pieniezne"/>
      <sheetName val="FWT_Zobowiazania"/>
      <sheetName val="Zobowiazania_wobec_dost_i_inne"/>
      <sheetName val="FWT_Rezerwy"/>
      <sheetName val="Rezerwy"/>
      <sheetName val="Rezerwy_Conso"/>
      <sheetName val="FWT_Instrumenty_finansowe"/>
      <sheetName val="Instrumenty_fin"/>
      <sheetName val="Instrumenty_fin_Conso"/>
      <sheetName val="FWT_Ryzyko_walutowe"/>
      <sheetName val="Ryzyko_kursowe"/>
      <sheetName val="Ryzyko_kursowe_Conso"/>
      <sheetName val="FWT_Ryzyko_stopy_proc"/>
      <sheetName val="Ryzyko_zm_stProc_Conso"/>
      <sheetName val="Ryzyko_zm_stProc"/>
      <sheetName val="FWT_Ryzyko_kredytowe"/>
      <sheetName val="Ryzyko_kredytowe"/>
      <sheetName val="FWT_Transakcje_podm_pow"/>
      <sheetName val="Transakcje_z_podm_powiaz"/>
      <sheetName val="FWT_Wynagrodzenie_kierownictwa"/>
      <sheetName val="Wynagrodzenie_RN_Z"/>
      <sheetName val="Wynagrodzenie_RN_Z_Conso"/>
      <sheetName val="FWT_Sprzedaz_str"/>
      <sheetName val="FWT_Wynik_ze_sprzedazy_segm"/>
      <sheetName val="FWT_KFS_Wynik_poz_dzial"/>
      <sheetName val="FWT_Skorygowany_zysk"/>
      <sheetName val="FWT_Powierzchnia_sklepow"/>
      <sheetName val="FWT_Akcjonariusze"/>
      <sheetName val="FWT_Akcje_Zarz_RN"/>
      <sheetName val="Spraw_Zarzadu"/>
      <sheetName val="FWT_Zapasy"/>
      <sheetName val="FWT_Leasing"/>
      <sheetName val="Leasing_operacyjny"/>
      <sheetName val="FWT_Platnosci_w_formie_akcji(1)"/>
      <sheetName val="FWT_Platnosci_w_formie_akcji(2)"/>
      <sheetName val="FWT_Konsolidacja"/>
      <sheetName val="FWT_PLQ23"/>
      <sheetName val="FWT_XR"/>
      <sheetName val="FWT_Wynik_ze_sprzedazy"/>
      <sheetName val="FWT_Wynik_segmentow"/>
      <sheetName val="FWT_BS_Glowne_poz"/>
      <sheetName val="FWT_Aktywa_trwale"/>
      <sheetName val="FWT_CF_Glowne_poz"/>
      <sheetName val="FWT_Wskaznik_zadluzenia_i_plynn"/>
      <sheetName val="FWT_Wykresy(1)"/>
      <sheetName val="FWT_Liczb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Wynagrodzenia_Zarz_RN"/>
      <sheetName val="FWT_RN"/>
      <sheetName val="FWT_Zatrudnienie_1"/>
      <sheetName val="FWT_Zatrudnienie_2"/>
      <sheetName val="FWT_Wykresy(4)"/>
      <sheetName val="FWT_Informacje_ogolne"/>
      <sheetName val="FWT_Standardy_rachunkowosci"/>
      <sheetName val="Splaty_zobowiazan"/>
      <sheetName val="FWT_Wskaznik_zadluzenia"/>
      <sheetName val="FWT_WNiP (2)"/>
      <sheetName val="FWT_Porozumienia_ramowe"/>
      <sheetName val="FWT_Wynagrordzenie_audytora"/>
      <sheetName val="Draft BS"/>
      <sheetName val="BS DE"/>
      <sheetName val="PL DE"/>
      <sheetName val="PLQ23"/>
      <sheetName val="Questions"/>
      <sheetName val="CF_check"/>
      <sheetName val="Zarzadzanie kapitalem"/>
      <sheetName val="Ratingi"/>
      <sheetName val="Poroz_o_kompensacie"/>
      <sheetName val="Poroz_o_kompensacie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Zatrudnienie_1"/>
      <sheetName val="Zatrudnienie_2"/>
      <sheetName val="Wynagrodzenia"/>
      <sheetName val="Wynagrodzenie_audytora"/>
      <sheetName val="Wynagrodzenie_Zarz_i_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F3">
            <v>69.8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F4">
            <v>3453.5</v>
          </cell>
          <cell r="G4">
            <v>2033.4</v>
          </cell>
        </row>
        <row r="5">
          <cell r="F5">
            <v>-1884</v>
          </cell>
          <cell r="G5">
            <v>-1074.3</v>
          </cell>
        </row>
        <row r="9">
          <cell r="F9">
            <v>-575</v>
          </cell>
          <cell r="G9">
            <v>65.599999999999994</v>
          </cell>
        </row>
        <row r="10">
          <cell r="F10">
            <v>-821.9</v>
          </cell>
          <cell r="G10">
            <v>-821.9</v>
          </cell>
        </row>
        <row r="11">
          <cell r="F11">
            <v>-193.2</v>
          </cell>
          <cell r="G11">
            <v>-122</v>
          </cell>
        </row>
        <row r="13">
          <cell r="F13">
            <v>25.6</v>
          </cell>
          <cell r="G13">
            <v>6.0999999999999899</v>
          </cell>
        </row>
        <row r="14">
          <cell r="F14">
            <v>-20.399999999999999</v>
          </cell>
          <cell r="G14">
            <v>-1.3</v>
          </cell>
        </row>
        <row r="15">
          <cell r="F15">
            <v>-7.8</v>
          </cell>
          <cell r="G15">
            <v>-7.8</v>
          </cell>
        </row>
        <row r="18">
          <cell r="F18">
            <v>8.9</v>
          </cell>
          <cell r="G18">
            <v>2.1</v>
          </cell>
        </row>
        <row r="19">
          <cell r="F19">
            <v>-9.8000000000000007</v>
          </cell>
          <cell r="G19">
            <v>-4.5999999999999996</v>
          </cell>
        </row>
        <row r="20">
          <cell r="F20">
            <v>-63.7</v>
          </cell>
          <cell r="G20">
            <v>-31.4</v>
          </cell>
        </row>
        <row r="21">
          <cell r="F21">
            <v>0.1</v>
          </cell>
          <cell r="G21">
            <v>-1.5</v>
          </cell>
        </row>
        <row r="24">
          <cell r="F24">
            <v>-4.7</v>
          </cell>
          <cell r="G24">
            <v>-1.7</v>
          </cell>
        </row>
        <row r="27">
          <cell r="F27">
            <v>27.6</v>
          </cell>
          <cell r="G27">
            <v>68.5</v>
          </cell>
        </row>
        <row r="29">
          <cell r="F29">
            <v>-86.7</v>
          </cell>
          <cell r="G29">
            <v>99.2</v>
          </cell>
        </row>
        <row r="30">
          <cell r="F30">
            <v>21.9</v>
          </cell>
          <cell r="G30">
            <v>10</v>
          </cell>
        </row>
        <row r="32">
          <cell r="F32">
            <v>3.4</v>
          </cell>
          <cell r="G32">
            <v>4.5</v>
          </cell>
        </row>
        <row r="36">
          <cell r="F36">
            <v>-4.4000000000000004</v>
          </cell>
          <cell r="G36">
            <v>-4.4000000000000004</v>
          </cell>
        </row>
        <row r="37">
          <cell r="F37">
            <v>-1.9</v>
          </cell>
          <cell r="G37">
            <v>-9.9</v>
          </cell>
        </row>
        <row r="47">
          <cell r="F47">
            <v>-88.9</v>
          </cell>
          <cell r="G47">
            <v>90.1</v>
          </cell>
        </row>
        <row r="48">
          <cell r="F48">
            <v>-110.2</v>
          </cell>
          <cell r="G48">
            <v>35.9</v>
          </cell>
        </row>
        <row r="49">
          <cell r="F49">
            <v>21.3</v>
          </cell>
          <cell r="G49">
            <v>54.2</v>
          </cell>
        </row>
        <row r="50">
          <cell r="F50">
            <v>21.2</v>
          </cell>
          <cell r="G50">
            <v>9.3000000000000007</v>
          </cell>
        </row>
      </sheetData>
      <sheetData sheetId="23"/>
      <sheetData sheetId="24"/>
      <sheetData sheetId="25"/>
      <sheetData sheetId="26">
        <row r="3">
          <cell r="F3">
            <v>305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G2">
            <v>0</v>
          </cell>
        </row>
      </sheetData>
      <sheetData sheetId="35"/>
      <sheetData sheetId="36"/>
      <sheetData sheetId="37"/>
      <sheetData sheetId="38">
        <row r="64">
          <cell r="E64">
            <v>-3.7</v>
          </cell>
        </row>
      </sheetData>
      <sheetData sheetId="39"/>
      <sheetData sheetId="40"/>
      <sheetData sheetId="41"/>
      <sheetData sheetId="42"/>
      <sheetData sheetId="43">
        <row r="4">
          <cell r="D4">
            <v>-49</v>
          </cell>
        </row>
      </sheetData>
      <sheetData sheetId="44"/>
      <sheetData sheetId="45">
        <row r="4">
          <cell r="C4">
            <v>0.19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Used_sheets"/>
      <sheetName val="Parameters"/>
      <sheetName val="Adjustments"/>
      <sheetName val="Check"/>
      <sheetName val="reklas należnościDT"/>
      <sheetName val="spr podatek"/>
      <sheetName val="Korekta KV 2018"/>
      <sheetName val="PL 08"/>
      <sheetName val="EBITDA"/>
      <sheetName val="FWT_zaniechana BS CF"/>
      <sheetName val="FWT_zaniechana PL"/>
      <sheetName val="PLQ3 "/>
      <sheetName val="EBITDA 2020"/>
      <sheetName val="Dictionary"/>
      <sheetName val="FWT_Wybrane_BS_PL"/>
      <sheetName val="prelims"/>
      <sheetName val="przeliczenie danych za 12M"/>
      <sheetName val="ROU"/>
      <sheetName val="BS_03_2020"/>
      <sheetName val="FWT_PL"/>
      <sheetName val="PL"/>
      <sheetName val="BS"/>
      <sheetName val="FWT_BS"/>
      <sheetName val="FWT_CF"/>
      <sheetName val="CF"/>
      <sheetName val="EC_Conso"/>
      <sheetName val="FWT_EC"/>
      <sheetName val="EC"/>
      <sheetName val="FWT_Segmenty"/>
      <sheetName val="Segmenty"/>
      <sheetName val="FWT_KR"/>
      <sheetName val="Koszty_rodzajowe"/>
      <sheetName val="KR_Conso"/>
      <sheetName val="FWT_Pozost_p_k_oper"/>
      <sheetName val="PPKO"/>
      <sheetName val="PPKO_Analiza"/>
      <sheetName val="PPKO_PKF_1Q"/>
      <sheetName val="P_K_finansowe"/>
      <sheetName val="FWT_Podatek_dochodowy"/>
      <sheetName val="Podatek_dochodowy_A"/>
      <sheetName val="FWT_Stawki_pod_i_uzg_obciazenia"/>
      <sheetName val="Uzg_obciazenia"/>
      <sheetName val="Staw_pod_kraje"/>
      <sheetName val="FWT_Podatek_odroczony(1)"/>
      <sheetName val="Podatek_odroczony"/>
      <sheetName val="Deftax_Conso"/>
      <sheetName val="FWT_Podatek_odroczony(2)"/>
      <sheetName val="Podatek_odroczony_(2)"/>
      <sheetName val="Podatek_odroczony_(2)_Conso"/>
      <sheetName val="FWT_Zadluzenie"/>
      <sheetName val="Zadluzenie"/>
      <sheetName val="Zadluzenie_Conso"/>
      <sheetName val="FWT_Zabezpieczenia"/>
      <sheetName val="FWT_Wymagalnosc_zobowiazan"/>
      <sheetName val="Um_term_wymagalnosci"/>
      <sheetName val="Um_term_wymagalnosci_Conso"/>
      <sheetName val="FWT_CF_dodatkowe_info(1)"/>
      <sheetName val="Dodatkowe_info_CF"/>
      <sheetName val="FWT_CF_dodatkowe_info(2)"/>
      <sheetName val="FWT_Wybrane_CF_Oper"/>
      <sheetName val="FWT_WNiP"/>
      <sheetName val="WNiP"/>
      <sheetName val="WNiP_Conso"/>
      <sheetName val="FWT_wartość firmy"/>
      <sheetName val="FWT_Rzecz_aktywa_trwale"/>
      <sheetName val="ST"/>
      <sheetName val="ST_Conso"/>
      <sheetName val="FWT_Odpisy interim"/>
      <sheetName val="FWT_Zapasy (2)"/>
      <sheetName val="Zapasy"/>
      <sheetName val="FWT_Naleznosci"/>
      <sheetName val="Naleznosci_od_odbiorcow_i_inne"/>
      <sheetName val="Zobowiązania warunkowe"/>
      <sheetName val="FWT_Srodki_pieniezne"/>
      <sheetName val="Srodki_pieniezne"/>
      <sheetName val="FWT_Zobowiazania"/>
      <sheetName val="Zobowiazania_wobec_dost_i_inne"/>
      <sheetName val="FWT_Rezerwy"/>
      <sheetName val="Rezerwy"/>
      <sheetName val="Rezerwy_Conso"/>
      <sheetName val="FWT_Instrumenty_finansowe"/>
      <sheetName val="Instrumenty_fin"/>
      <sheetName val="Instrumenty_fin_Conso"/>
      <sheetName val="FWT_Ryzyko_walutowe"/>
      <sheetName val="Ryzyko_kursowe"/>
      <sheetName val="Ryzyko_kursowe_Conso"/>
      <sheetName val="FWT_Ryzyko_stopy_proc"/>
      <sheetName val="Ryzyko_zm_stProc_Conso"/>
      <sheetName val="Ryzyko_zm_stProc"/>
      <sheetName val="FWT_Ryzyko_kredytowe"/>
      <sheetName val="Ryzyko_kredytowe"/>
      <sheetName val="FWT_Transakcje_podm_pow"/>
      <sheetName val="Transakcje_z_podm_powiaz"/>
      <sheetName val="FWT_Wynagrodzenie_kierownictwa"/>
      <sheetName val="Wynagrodzenie_RN_Z"/>
      <sheetName val="Wynagrodzenie_RN_Z_Conso"/>
      <sheetName val="FWT_Sprzedaz_str"/>
      <sheetName val="FWT_Wynik_ze_sprzedazy_segm"/>
      <sheetName val="FWT_KFS_Wynik_poz_dzial"/>
      <sheetName val="FWT_Skorygowany_zysk"/>
      <sheetName val="FWT_Powierzchnia_sklepow"/>
      <sheetName val="FWT_Akcjonariusze"/>
      <sheetName val="FWT_Akcje_Zarz_RN"/>
      <sheetName val="Spraw_Zarzadu"/>
      <sheetName val="FWT_Zapasy"/>
      <sheetName val="FWT_Leasing"/>
      <sheetName val="Leasing_operacyjny"/>
      <sheetName val="FWT_Platnosci_w_formie_akcji(1)"/>
      <sheetName val="FWT_Platnosci_w_formie_akcji(2)"/>
      <sheetName val="FWT_Konsolidacja"/>
      <sheetName val="FWT_PLQ23"/>
      <sheetName val="FWT_XR"/>
      <sheetName val="FWT_Wynik_ze_sprzedazy"/>
      <sheetName val="FWT_Wynik_segmentow"/>
      <sheetName val="FWT_BS_Glowne_poz"/>
      <sheetName val="FWT_Aktywa_trwale"/>
      <sheetName val="FWT_CF_Glowne_poz"/>
      <sheetName val="FWT_Wskaznik_zadluzenia_i_plynn"/>
      <sheetName val="FWT_Wykresy(1)"/>
      <sheetName val="FWT_Liczb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Wynagrodzenia_Zarz_RN"/>
      <sheetName val="FWT_RN"/>
      <sheetName val="FWT_Zatrudnienie_1"/>
      <sheetName val="FWT_Zatrudnienie_2"/>
      <sheetName val="FWT_Wykresy(4)"/>
      <sheetName val="FWT_Informacje_ogolne"/>
      <sheetName val="FWT_Standardy_rachunkowosci"/>
      <sheetName val="Splaty_zobowiazan"/>
      <sheetName val="FWT_Wskaznik_zadluzenia"/>
      <sheetName val="FWT_WNiP (2)"/>
      <sheetName val="FWT_Porozumienia_ramowe"/>
      <sheetName val="FWT_Wynagrordzenie_audytora"/>
      <sheetName val="Draft BS"/>
      <sheetName val="BS DE"/>
      <sheetName val="PL DE"/>
      <sheetName val="PLQ23"/>
      <sheetName val="Questions"/>
      <sheetName val="CF_check"/>
      <sheetName val="Zarzadzanie kapitalem"/>
      <sheetName val="Ratingi"/>
      <sheetName val="Poroz_o_kompensacie"/>
      <sheetName val="Poroz_o_kompensacie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Zatrudnienie_1"/>
      <sheetName val="Zatrudnienie_2"/>
      <sheetName val="Wynagrodzenia"/>
      <sheetName val="Wynagrodzenie_audytora"/>
      <sheetName val="Wynagrodzenie_Zarz_i_RN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F4">
            <v>1420.1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nota"/>
      <sheetName val="CF konsola"/>
      <sheetName val="B"/>
      <sheetName val="P&amp;L"/>
      <sheetName val="nal inw"/>
      <sheetName val="ST"/>
      <sheetName val="WNiP"/>
      <sheetName val="Check CAPEX"/>
      <sheetName val="MSSF 16"/>
    </sheetNames>
    <sheetDataSet>
      <sheetData sheetId="0">
        <row r="4">
          <cell r="C4">
            <v>-250</v>
          </cell>
          <cell r="D4">
            <v>-195.8</v>
          </cell>
          <cell r="G4">
            <v>-63.6</v>
          </cell>
          <cell r="H4">
            <v>-170.7</v>
          </cell>
        </row>
        <row r="5">
          <cell r="C5">
            <v>-211.8</v>
          </cell>
          <cell r="D5">
            <v>-154.5</v>
          </cell>
        </row>
        <row r="6">
          <cell r="C6">
            <v>-38.200000000000003</v>
          </cell>
          <cell r="D6">
            <v>-41.3</v>
          </cell>
        </row>
        <row r="7">
          <cell r="C7">
            <v>295.8</v>
          </cell>
          <cell r="D7">
            <v>148</v>
          </cell>
          <cell r="G7">
            <v>287.8</v>
          </cell>
          <cell r="H7">
            <v>136.5</v>
          </cell>
        </row>
        <row r="8">
          <cell r="C8">
            <v>48.6</v>
          </cell>
          <cell r="D8">
            <v>38.6</v>
          </cell>
          <cell r="G8">
            <v>1.9</v>
          </cell>
          <cell r="H8">
            <v>36</v>
          </cell>
        </row>
        <row r="9">
          <cell r="C9">
            <v>-23.9</v>
          </cell>
          <cell r="D9">
            <v>2.8</v>
          </cell>
          <cell r="G9">
            <v>-20.6</v>
          </cell>
          <cell r="H9">
            <v>3.5</v>
          </cell>
        </row>
        <row r="10">
          <cell r="C10">
            <v>0</v>
          </cell>
          <cell r="D10">
            <v>0</v>
          </cell>
          <cell r="G10">
            <v>-0.1</v>
          </cell>
          <cell r="H10">
            <v>-1.6</v>
          </cell>
        </row>
        <row r="11">
          <cell r="C11">
            <v>148.30000000000001</v>
          </cell>
          <cell r="D11">
            <v>49.2</v>
          </cell>
          <cell r="G11">
            <v>45.4</v>
          </cell>
          <cell r="H11">
            <v>23</v>
          </cell>
        </row>
        <row r="12">
          <cell r="C12">
            <v>10.3</v>
          </cell>
          <cell r="D12">
            <v>69.099999999999994</v>
          </cell>
          <cell r="G12">
            <v>-10.199999999999999</v>
          </cell>
          <cell r="H12">
            <v>4.8</v>
          </cell>
        </row>
        <row r="13">
          <cell r="C13">
            <v>-59.9</v>
          </cell>
          <cell r="D13">
            <v>-20.7</v>
          </cell>
          <cell r="G13">
            <v>-69.8</v>
          </cell>
          <cell r="H13">
            <v>-5.5</v>
          </cell>
        </row>
        <row r="16">
          <cell r="C16">
            <v>-353.2</v>
          </cell>
          <cell r="D16">
            <v>-151.4</v>
          </cell>
          <cell r="G16">
            <v>-264.3</v>
          </cell>
          <cell r="H16">
            <v>-252.1</v>
          </cell>
        </row>
        <row r="17">
          <cell r="C17">
            <v>69.3</v>
          </cell>
          <cell r="D17">
            <v>-117.9</v>
          </cell>
          <cell r="G17">
            <v>-51.5</v>
          </cell>
          <cell r="H17">
            <v>-34.6</v>
          </cell>
        </row>
        <row r="18">
          <cell r="C18">
            <v>320.39999999999998</v>
          </cell>
          <cell r="D18">
            <v>43</v>
          </cell>
          <cell r="G18">
            <v>88.7</v>
          </cell>
          <cell r="H18">
            <v>219.3</v>
          </cell>
        </row>
        <row r="20">
          <cell r="C20">
            <v>5.6</v>
          </cell>
          <cell r="D20">
            <v>0.3</v>
          </cell>
          <cell r="G20">
            <v>1</v>
          </cell>
          <cell r="H20">
            <v>3.8</v>
          </cell>
        </row>
        <row r="21">
          <cell r="C21">
            <v>44.4</v>
          </cell>
          <cell r="D21">
            <v>20.8</v>
          </cell>
          <cell r="G21">
            <v>10.4</v>
          </cell>
          <cell r="H21">
            <v>2.7</v>
          </cell>
        </row>
        <row r="24">
          <cell r="C24">
            <v>-246</v>
          </cell>
          <cell r="D24">
            <v>-76.5</v>
          </cell>
          <cell r="G24">
            <v>-129.30000000000001</v>
          </cell>
          <cell r="H24">
            <v>-42.2</v>
          </cell>
        </row>
        <row r="29">
          <cell r="G29">
            <v>51.5</v>
          </cell>
        </row>
        <row r="31">
          <cell r="C31">
            <v>-3</v>
          </cell>
        </row>
        <row r="36">
          <cell r="C36">
            <v>67.400000000000006</v>
          </cell>
          <cell r="D36">
            <v>0</v>
          </cell>
          <cell r="G36">
            <v>919.8</v>
          </cell>
          <cell r="H36">
            <v>71.2</v>
          </cell>
        </row>
        <row r="37">
          <cell r="G37">
            <v>-10.199999999999999</v>
          </cell>
          <cell r="H37">
            <v>-10.5</v>
          </cell>
        </row>
        <row r="38">
          <cell r="C38">
            <v>-28.3</v>
          </cell>
          <cell r="D38">
            <v>-66.3</v>
          </cell>
          <cell r="G38">
            <v>-878.9</v>
          </cell>
          <cell r="H38">
            <v>-38.4</v>
          </cell>
        </row>
        <row r="41">
          <cell r="C41">
            <v>-217.2</v>
          </cell>
          <cell r="D41">
            <v>-155.5</v>
          </cell>
          <cell r="G41">
            <v>-172.7</v>
          </cell>
          <cell r="H41">
            <v>-84.4</v>
          </cell>
        </row>
        <row r="42">
          <cell r="C42">
            <v>-83.6</v>
          </cell>
          <cell r="D42">
            <v>-29.1</v>
          </cell>
          <cell r="G42">
            <v>-41.8</v>
          </cell>
          <cell r="H42">
            <v>-15.1</v>
          </cell>
        </row>
        <row r="43">
          <cell r="G43">
            <v>-360</v>
          </cell>
        </row>
        <row r="44">
          <cell r="G44">
            <v>1000</v>
          </cell>
        </row>
        <row r="45">
          <cell r="C45">
            <v>24</v>
          </cell>
        </row>
        <row r="49">
          <cell r="C49">
            <v>-231</v>
          </cell>
          <cell r="D49">
            <v>-441.4</v>
          </cell>
          <cell r="G49">
            <v>333.5</v>
          </cell>
          <cell r="H49">
            <v>-154.30000000000001</v>
          </cell>
        </row>
        <row r="50">
          <cell r="C50">
            <v>-231</v>
          </cell>
          <cell r="D50">
            <v>-441.4</v>
          </cell>
          <cell r="G50">
            <v>333.5</v>
          </cell>
          <cell r="H50">
            <v>-154.19999999999999</v>
          </cell>
        </row>
        <row r="51">
          <cell r="H51">
            <v>0.1</v>
          </cell>
        </row>
        <row r="52">
          <cell r="D52">
            <v>-5.9</v>
          </cell>
        </row>
        <row r="53">
          <cell r="C53">
            <v>941.1</v>
          </cell>
          <cell r="G53">
            <v>458.7</v>
          </cell>
        </row>
        <row r="54">
          <cell r="C54">
            <v>710.1</v>
          </cell>
          <cell r="G54">
            <v>792.2</v>
          </cell>
          <cell r="H54">
            <v>304.5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PL"/>
      <sheetName val="6_BS"/>
      <sheetName val="16_SEGMENTY_1"/>
      <sheetName val="16_SEGMENTY_1A"/>
      <sheetName val="16_SEGMENTY_1B"/>
      <sheetName val="18_SEGMENTY_3"/>
      <sheetName val="18_SEGMENTY_4"/>
    </sheetNames>
    <sheetDataSet>
      <sheetData sheetId="0"/>
      <sheetData sheetId="1"/>
      <sheetData sheetId="2">
        <row r="6">
          <cell r="D6">
            <v>1934.76</v>
          </cell>
          <cell r="E6">
            <v>1569.1</v>
          </cell>
          <cell r="F6">
            <v>349.4</v>
          </cell>
          <cell r="G6">
            <v>300.33</v>
          </cell>
          <cell r="H6">
            <v>59.6</v>
          </cell>
          <cell r="I6">
            <v>1548.44</v>
          </cell>
          <cell r="J6">
            <v>5761.63</v>
          </cell>
          <cell r="K6">
            <v>25.582441956492001</v>
          </cell>
        </row>
        <row r="7">
          <cell r="D7">
            <v>-2.2000000000000002</v>
          </cell>
          <cell r="E7">
            <v>-26.5</v>
          </cell>
          <cell r="F7">
            <v>0</v>
          </cell>
          <cell r="G7">
            <v>0</v>
          </cell>
          <cell r="H7">
            <v>-5.7</v>
          </cell>
          <cell r="I7">
            <v>-1480.63</v>
          </cell>
          <cell r="J7">
            <v>-1515.03</v>
          </cell>
        </row>
        <row r="8">
          <cell r="D8">
            <v>1932.56</v>
          </cell>
          <cell r="E8">
            <v>1542.6</v>
          </cell>
          <cell r="F8">
            <v>349.4</v>
          </cell>
          <cell r="G8">
            <v>300.33</v>
          </cell>
          <cell r="H8">
            <v>53.9</v>
          </cell>
          <cell r="I8">
            <v>67.809999999999704</v>
          </cell>
          <cell r="J8">
            <v>4246.6000000000004</v>
          </cell>
          <cell r="K8">
            <v>25.582441956492001</v>
          </cell>
        </row>
        <row r="10">
          <cell r="D10">
            <v>1078.08</v>
          </cell>
          <cell r="E10">
            <v>665.8</v>
          </cell>
          <cell r="F10">
            <v>145.19999999999999</v>
          </cell>
          <cell r="G10">
            <v>136.91</v>
          </cell>
          <cell r="H10">
            <v>28.8</v>
          </cell>
          <cell r="I10">
            <v>-2.6</v>
          </cell>
          <cell r="J10">
            <v>2052.19</v>
          </cell>
          <cell r="K10">
            <v>12.786643290139001</v>
          </cell>
        </row>
        <row r="11">
          <cell r="D11">
            <v>0.55785072649749601</v>
          </cell>
          <cell r="E11">
            <v>0.43160897186568098</v>
          </cell>
          <cell r="F11">
            <v>0.41556954779622202</v>
          </cell>
          <cell r="G11">
            <v>0.45586521493024301</v>
          </cell>
          <cell r="H11">
            <v>0.53432282003710596</v>
          </cell>
          <cell r="I11">
            <v>-3.8342427370594498E-2</v>
          </cell>
          <cell r="J11">
            <v>0.48325483916544998</v>
          </cell>
          <cell r="K11">
            <v>0.49982106133125098</v>
          </cell>
        </row>
        <row r="12">
          <cell r="D12">
            <v>139.97999999999999</v>
          </cell>
          <cell r="E12">
            <v>127.6</v>
          </cell>
          <cell r="F12">
            <v>15</v>
          </cell>
          <cell r="G12">
            <v>-12.37</v>
          </cell>
          <cell r="H12">
            <v>5.4</v>
          </cell>
          <cell r="I12">
            <v>-11.5</v>
          </cell>
          <cell r="J12">
            <v>264.11</v>
          </cell>
          <cell r="K12">
            <v>0.24707620249596701</v>
          </cell>
        </row>
        <row r="13">
          <cell r="G13">
            <v>4.0999999999999996</v>
          </cell>
        </row>
        <row r="16">
          <cell r="D16">
            <v>1816.3</v>
          </cell>
          <cell r="E16">
            <v>675.9</v>
          </cell>
          <cell r="F16">
            <v>107.9</v>
          </cell>
          <cell r="G16">
            <v>421.5</v>
          </cell>
          <cell r="H16">
            <v>8.1999999999999993</v>
          </cell>
          <cell r="I16">
            <v>218.2</v>
          </cell>
          <cell r="J16">
            <v>3248</v>
          </cell>
          <cell r="K16">
            <v>0</v>
          </cell>
        </row>
        <row r="17">
          <cell r="D17">
            <v>80.45</v>
          </cell>
          <cell r="E17">
            <v>60.65</v>
          </cell>
          <cell r="F17">
            <v>13.9</v>
          </cell>
          <cell r="G17">
            <v>11.9</v>
          </cell>
          <cell r="H17">
            <v>1.9</v>
          </cell>
          <cell r="I17">
            <v>11</v>
          </cell>
          <cell r="J17">
            <v>179.8</v>
          </cell>
          <cell r="K17">
            <v>0</v>
          </cell>
        </row>
        <row r="18">
          <cell r="D18">
            <v>1454.1</v>
          </cell>
          <cell r="E18">
            <v>979.18963358986105</v>
          </cell>
          <cell r="F18">
            <v>273.30632871999899</v>
          </cell>
          <cell r="G18">
            <v>219.6</v>
          </cell>
          <cell r="H18">
            <v>24.4</v>
          </cell>
          <cell r="I18">
            <v>0.1</v>
          </cell>
          <cell r="J18">
            <v>2950.6959623098601</v>
          </cell>
          <cell r="K18">
            <v>0</v>
          </cell>
        </row>
        <row r="19">
          <cell r="D19">
            <v>635.70000000000005</v>
          </cell>
          <cell r="E19">
            <v>72.767225660000094</v>
          </cell>
          <cell r="F19">
            <v>0</v>
          </cell>
          <cell r="G19">
            <v>86</v>
          </cell>
          <cell r="H19">
            <v>24.4</v>
          </cell>
          <cell r="I19">
            <v>0.1</v>
          </cell>
          <cell r="J19">
            <v>818.96722566000005</v>
          </cell>
          <cell r="K19">
            <v>0</v>
          </cell>
        </row>
        <row r="20">
          <cell r="D20">
            <v>818.4</v>
          </cell>
          <cell r="E20">
            <v>906.42240792986104</v>
          </cell>
          <cell r="F20">
            <v>273.30632871999899</v>
          </cell>
          <cell r="G20">
            <v>133.6</v>
          </cell>
          <cell r="H20">
            <v>0</v>
          </cell>
          <cell r="I20">
            <v>0</v>
          </cell>
          <cell r="J20">
            <v>2131.7287366498599</v>
          </cell>
          <cell r="K20">
            <v>0</v>
          </cell>
        </row>
        <row r="21">
          <cell r="D21">
            <v>752.4</v>
          </cell>
          <cell r="E21">
            <v>461.5</v>
          </cell>
          <cell r="F21">
            <v>97.5</v>
          </cell>
          <cell r="G21">
            <v>186.8</v>
          </cell>
          <cell r="H21">
            <v>5.9</v>
          </cell>
          <cell r="I21">
            <v>214.9</v>
          </cell>
          <cell r="J21">
            <v>1719</v>
          </cell>
          <cell r="K21">
            <v>0</v>
          </cell>
        </row>
        <row r="23">
          <cell r="D23">
            <v>-197.3</v>
          </cell>
          <cell r="E23">
            <v>-28.9</v>
          </cell>
          <cell r="F23">
            <v>-3</v>
          </cell>
          <cell r="G23">
            <v>-36.4</v>
          </cell>
          <cell r="H23">
            <v>-0.5</v>
          </cell>
          <cell r="I23">
            <v>-1.4</v>
          </cell>
          <cell r="J23">
            <v>-267.5</v>
          </cell>
          <cell r="K23">
            <v>-2.2999999999999998</v>
          </cell>
        </row>
        <row r="27">
          <cell r="D27">
            <v>1220.76</v>
          </cell>
          <cell r="E27">
            <v>584.70000000000005</v>
          </cell>
          <cell r="F27">
            <v>128.69999999999999</v>
          </cell>
          <cell r="G27">
            <v>241.03</v>
          </cell>
          <cell r="H27">
            <v>59.6</v>
          </cell>
          <cell r="I27">
            <v>1548.44</v>
          </cell>
          <cell r="J27">
            <v>3783.23</v>
          </cell>
          <cell r="K27">
            <v>0</v>
          </cell>
        </row>
        <row r="28">
          <cell r="D28">
            <v>0</v>
          </cell>
          <cell r="E28">
            <v>-26.5</v>
          </cell>
          <cell r="F28">
            <v>0</v>
          </cell>
          <cell r="G28">
            <v>0</v>
          </cell>
          <cell r="H28">
            <v>-5.7</v>
          </cell>
          <cell r="I28">
            <v>-1480.63</v>
          </cell>
          <cell r="J28">
            <v>-1512.83</v>
          </cell>
          <cell r="K28">
            <v>0</v>
          </cell>
        </row>
        <row r="29">
          <cell r="D29">
            <v>1220.76</v>
          </cell>
          <cell r="E29">
            <v>558.20000000000005</v>
          </cell>
          <cell r="F29">
            <v>128.69999999999999</v>
          </cell>
          <cell r="G29">
            <v>241.03</v>
          </cell>
          <cell r="H29">
            <v>53.9</v>
          </cell>
          <cell r="I29">
            <v>67.809999999999704</v>
          </cell>
          <cell r="J29">
            <v>2270.4</v>
          </cell>
          <cell r="K29">
            <v>0</v>
          </cell>
        </row>
        <row r="31">
          <cell r="D31">
            <v>660.28</v>
          </cell>
          <cell r="E31">
            <v>223.6</v>
          </cell>
          <cell r="F31">
            <v>50.6</v>
          </cell>
          <cell r="G31">
            <v>106.21</v>
          </cell>
          <cell r="H31">
            <v>28.8</v>
          </cell>
          <cell r="I31">
            <v>-2.6</v>
          </cell>
          <cell r="J31">
            <v>1066.8900000000001</v>
          </cell>
          <cell r="K31">
            <v>0</v>
          </cell>
        </row>
        <row r="32">
          <cell r="D32">
            <v>0.54087617549723099</v>
          </cell>
          <cell r="E32">
            <v>0.40057327122894998</v>
          </cell>
          <cell r="F32">
            <v>0.39316239316239299</v>
          </cell>
          <cell r="G32">
            <v>0.440650541426378</v>
          </cell>
          <cell r="H32">
            <v>0.53432282003710596</v>
          </cell>
          <cell r="I32">
            <v>-3.8342427370594498E-2</v>
          </cell>
          <cell r="J32">
            <v>0.469912790697675</v>
          </cell>
          <cell r="K32" t="str">
            <v>-</v>
          </cell>
        </row>
        <row r="33">
          <cell r="D33">
            <v>159.88</v>
          </cell>
          <cell r="E33">
            <v>36.799999999999997</v>
          </cell>
          <cell r="F33">
            <v>0.5</v>
          </cell>
          <cell r="G33">
            <v>-5.5700000000000101</v>
          </cell>
          <cell r="H33">
            <v>5.4</v>
          </cell>
          <cell r="I33">
            <v>-11.5</v>
          </cell>
          <cell r="J33">
            <v>185.51</v>
          </cell>
          <cell r="K33">
            <v>0</v>
          </cell>
        </row>
        <row r="34">
          <cell r="G34">
            <v>3</v>
          </cell>
        </row>
        <row r="37">
          <cell r="D37">
            <v>1093.2</v>
          </cell>
          <cell r="E37">
            <v>309</v>
          </cell>
          <cell r="F37">
            <v>37.700000000000003</v>
          </cell>
          <cell r="G37">
            <v>330.6</v>
          </cell>
          <cell r="H37">
            <v>8.1999999999999993</v>
          </cell>
          <cell r="I37">
            <v>218.2</v>
          </cell>
          <cell r="J37">
            <v>1996.9</v>
          </cell>
          <cell r="K37">
            <v>0</v>
          </cell>
        </row>
        <row r="38">
          <cell r="D38">
            <v>53.85</v>
          </cell>
          <cell r="E38">
            <v>23.55</v>
          </cell>
          <cell r="F38">
            <v>5.3</v>
          </cell>
          <cell r="G38">
            <v>10.5</v>
          </cell>
          <cell r="H38">
            <v>1.9</v>
          </cell>
          <cell r="I38">
            <v>11</v>
          </cell>
          <cell r="J38">
            <v>106.1</v>
          </cell>
          <cell r="K38">
            <v>0</v>
          </cell>
        </row>
        <row r="39">
          <cell r="D39">
            <v>1157.3</v>
          </cell>
          <cell r="E39">
            <v>830.99954165985798</v>
          </cell>
          <cell r="F39">
            <v>273.30632871999899</v>
          </cell>
          <cell r="G39">
            <v>202.1</v>
          </cell>
          <cell r="H39">
            <v>24.4</v>
          </cell>
          <cell r="I39">
            <v>0.1</v>
          </cell>
          <cell r="J39">
            <v>2488.2058703798598</v>
          </cell>
          <cell r="K39">
            <v>0</v>
          </cell>
        </row>
        <row r="40">
          <cell r="D40">
            <v>338.9</v>
          </cell>
          <cell r="E40">
            <v>63.371021800000001</v>
          </cell>
          <cell r="F40">
            <v>0</v>
          </cell>
          <cell r="G40">
            <v>68.5</v>
          </cell>
          <cell r="H40">
            <v>24.4</v>
          </cell>
          <cell r="I40">
            <v>0.1</v>
          </cell>
          <cell r="J40">
            <v>495.27102180000003</v>
          </cell>
          <cell r="K40">
            <v>0</v>
          </cell>
        </row>
        <row r="41">
          <cell r="D41">
            <v>818.4</v>
          </cell>
          <cell r="E41">
            <v>767.62851985985799</v>
          </cell>
          <cell r="F41">
            <v>273.30632871999899</v>
          </cell>
          <cell r="G41">
            <v>133.6</v>
          </cell>
          <cell r="H41">
            <v>0</v>
          </cell>
          <cell r="I41">
            <v>0</v>
          </cell>
          <cell r="J41">
            <v>1992.93484857986</v>
          </cell>
          <cell r="K41">
            <v>0</v>
          </cell>
        </row>
        <row r="42">
          <cell r="D42">
            <v>568.6</v>
          </cell>
          <cell r="E42">
            <v>198.1</v>
          </cell>
          <cell r="F42">
            <v>37.299999999999997</v>
          </cell>
          <cell r="G42">
            <v>156.6</v>
          </cell>
          <cell r="H42">
            <v>5.9</v>
          </cell>
          <cell r="I42">
            <v>214.9</v>
          </cell>
          <cell r="J42">
            <v>1181.4000000000001</v>
          </cell>
          <cell r="K42">
            <v>0</v>
          </cell>
        </row>
        <row r="44">
          <cell r="D44">
            <v>-95.3</v>
          </cell>
          <cell r="E44">
            <v>-19</v>
          </cell>
          <cell r="F44">
            <v>-1.2</v>
          </cell>
          <cell r="G44">
            <v>-26</v>
          </cell>
          <cell r="H44">
            <v>-0.5</v>
          </cell>
          <cell r="I44">
            <v>-1.4</v>
          </cell>
          <cell r="J44">
            <v>-143.4</v>
          </cell>
          <cell r="K44">
            <v>0</v>
          </cell>
        </row>
        <row r="48">
          <cell r="D48">
            <v>711.3</v>
          </cell>
          <cell r="E48">
            <v>624.79999999999995</v>
          </cell>
          <cell r="F48">
            <v>155</v>
          </cell>
          <cell r="G48">
            <v>33.5</v>
          </cell>
          <cell r="H48">
            <v>0</v>
          </cell>
          <cell r="I48">
            <v>0</v>
          </cell>
          <cell r="J48">
            <v>1524.6</v>
          </cell>
          <cell r="K48">
            <v>25.582441956492001</v>
          </cell>
        </row>
        <row r="49">
          <cell r="D49">
            <v>-2.2000000000000002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-2.2000000000000002</v>
          </cell>
          <cell r="K49">
            <v>0</v>
          </cell>
        </row>
        <row r="50">
          <cell r="D50">
            <v>709.1</v>
          </cell>
          <cell r="E50">
            <v>624.79999999999995</v>
          </cell>
          <cell r="F50">
            <v>155</v>
          </cell>
          <cell r="G50">
            <v>33.5</v>
          </cell>
          <cell r="H50">
            <v>0</v>
          </cell>
          <cell r="I50">
            <v>0</v>
          </cell>
          <cell r="J50">
            <v>1522.4</v>
          </cell>
          <cell r="K50">
            <v>25.582441956492001</v>
          </cell>
        </row>
        <row r="52">
          <cell r="D52">
            <v>416.2</v>
          </cell>
          <cell r="E52">
            <v>279.7</v>
          </cell>
          <cell r="F52">
            <v>66.599999999999994</v>
          </cell>
          <cell r="G52">
            <v>17.3</v>
          </cell>
          <cell r="H52">
            <v>0</v>
          </cell>
          <cell r="I52">
            <v>0</v>
          </cell>
          <cell r="J52">
            <v>779.8</v>
          </cell>
          <cell r="K52">
            <v>12.8</v>
          </cell>
        </row>
        <row r="53">
          <cell r="D53">
            <v>0.58694119306162795</v>
          </cell>
          <cell r="E53">
            <v>0.44766325224071701</v>
          </cell>
          <cell r="F53">
            <v>0.429677419354839</v>
          </cell>
          <cell r="G53">
            <v>0.51641791044776097</v>
          </cell>
          <cell r="H53" t="str">
            <v>-</v>
          </cell>
          <cell r="I53" t="str">
            <v>-</v>
          </cell>
          <cell r="J53">
            <v>0.51221755123489199</v>
          </cell>
          <cell r="K53">
            <v>0.49982106133125098</v>
          </cell>
        </row>
        <row r="54">
          <cell r="D54">
            <v>-19.6999999999999</v>
          </cell>
          <cell r="E54">
            <v>65.099999999999994</v>
          </cell>
          <cell r="F54">
            <v>11.9</v>
          </cell>
          <cell r="G54">
            <v>-1.6</v>
          </cell>
          <cell r="H54">
            <v>0</v>
          </cell>
          <cell r="I54">
            <v>0</v>
          </cell>
          <cell r="J54">
            <v>55.7</v>
          </cell>
          <cell r="K54">
            <v>0.24707620249596701</v>
          </cell>
        </row>
        <row r="55">
          <cell r="G55">
            <v>1.1000000000000001</v>
          </cell>
        </row>
        <row r="57">
          <cell r="D57">
            <v>723.1</v>
          </cell>
          <cell r="E57">
            <v>249.1</v>
          </cell>
          <cell r="F57">
            <v>52</v>
          </cell>
          <cell r="G57">
            <v>45.6</v>
          </cell>
          <cell r="H57">
            <v>0</v>
          </cell>
          <cell r="I57">
            <v>0</v>
          </cell>
          <cell r="J57">
            <v>1069.8</v>
          </cell>
          <cell r="K57">
            <v>0</v>
          </cell>
        </row>
        <row r="58">
          <cell r="D58">
            <v>26.5</v>
          </cell>
          <cell r="E58">
            <v>23.6</v>
          </cell>
          <cell r="F58">
            <v>6</v>
          </cell>
          <cell r="G58">
            <v>0</v>
          </cell>
          <cell r="H58">
            <v>0</v>
          </cell>
          <cell r="I58">
            <v>0</v>
          </cell>
          <cell r="J58">
            <v>56.1</v>
          </cell>
          <cell r="K58">
            <v>0</v>
          </cell>
        </row>
        <row r="59">
          <cell r="D59">
            <v>296.8</v>
          </cell>
          <cell r="E59">
            <v>148.19009193000301</v>
          </cell>
          <cell r="F59">
            <v>0</v>
          </cell>
          <cell r="G59">
            <v>12.3</v>
          </cell>
          <cell r="H59">
            <v>0</v>
          </cell>
          <cell r="I59">
            <v>0</v>
          </cell>
          <cell r="J59">
            <v>457.29009193000297</v>
          </cell>
          <cell r="K59">
            <v>0</v>
          </cell>
        </row>
        <row r="60">
          <cell r="D60">
            <v>296.8</v>
          </cell>
          <cell r="E60">
            <v>9.3962038600000906</v>
          </cell>
          <cell r="F60">
            <v>0</v>
          </cell>
          <cell r="G60">
            <v>12.3</v>
          </cell>
          <cell r="H60">
            <v>0</v>
          </cell>
          <cell r="I60">
            <v>0</v>
          </cell>
          <cell r="J60">
            <v>318.49620385999998</v>
          </cell>
          <cell r="K60">
            <v>0</v>
          </cell>
        </row>
        <row r="61">
          <cell r="D61">
            <v>0</v>
          </cell>
          <cell r="E61">
            <v>138.793888070002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138.793888070002</v>
          </cell>
          <cell r="K61">
            <v>0</v>
          </cell>
        </row>
        <row r="62">
          <cell r="D62">
            <v>183.8</v>
          </cell>
          <cell r="E62">
            <v>169.2</v>
          </cell>
          <cell r="F62">
            <v>42.2</v>
          </cell>
          <cell r="G62">
            <v>23.9</v>
          </cell>
          <cell r="H62">
            <v>0</v>
          </cell>
          <cell r="I62">
            <v>0</v>
          </cell>
          <cell r="J62">
            <v>419.1</v>
          </cell>
          <cell r="K62">
            <v>0</v>
          </cell>
        </row>
        <row r="64">
          <cell r="D64">
            <v>-102</v>
          </cell>
          <cell r="E64">
            <v>-6.9</v>
          </cell>
          <cell r="F64">
            <v>-1.2</v>
          </cell>
          <cell r="G64">
            <v>-4.9000000000000004</v>
          </cell>
          <cell r="H64">
            <v>0</v>
          </cell>
          <cell r="I64">
            <v>0</v>
          </cell>
          <cell r="J64">
            <v>-115</v>
          </cell>
          <cell r="K64">
            <v>-2.2999999999999998</v>
          </cell>
        </row>
        <row r="68">
          <cell r="D68">
            <v>2.7</v>
          </cell>
          <cell r="E68">
            <v>359.6</v>
          </cell>
          <cell r="F68">
            <v>65.7</v>
          </cell>
          <cell r="G68">
            <v>25.8</v>
          </cell>
          <cell r="H68">
            <v>0</v>
          </cell>
          <cell r="I68">
            <v>0</v>
          </cell>
          <cell r="J68">
            <v>453.8</v>
          </cell>
          <cell r="K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D70">
            <v>2.7</v>
          </cell>
          <cell r="E70">
            <v>359.6</v>
          </cell>
          <cell r="F70">
            <v>65.7</v>
          </cell>
          <cell r="G70">
            <v>25.8</v>
          </cell>
          <cell r="H70">
            <v>0</v>
          </cell>
          <cell r="I70">
            <v>0</v>
          </cell>
          <cell r="J70">
            <v>453.8</v>
          </cell>
          <cell r="K70">
            <v>0</v>
          </cell>
        </row>
        <row r="72">
          <cell r="D72">
            <v>1.6</v>
          </cell>
          <cell r="E72">
            <v>162.5</v>
          </cell>
          <cell r="F72">
            <v>28</v>
          </cell>
          <cell r="G72">
            <v>13.4</v>
          </cell>
          <cell r="H72">
            <v>0</v>
          </cell>
          <cell r="I72">
            <v>0</v>
          </cell>
          <cell r="J72">
            <v>205.5</v>
          </cell>
          <cell r="K72">
            <v>0</v>
          </cell>
        </row>
        <row r="73">
          <cell r="D73">
            <v>0.592592592592593</v>
          </cell>
          <cell r="E73">
            <v>0.451890989988877</v>
          </cell>
          <cell r="F73">
            <v>0.42617960426179602</v>
          </cell>
          <cell r="G73">
            <v>0.51937984496124001</v>
          </cell>
          <cell r="H73" t="str">
            <v>-</v>
          </cell>
          <cell r="I73" t="str">
            <v>-</v>
          </cell>
          <cell r="J73">
            <v>0.452842661965624</v>
          </cell>
          <cell r="K73" t="str">
            <v>-</v>
          </cell>
        </row>
        <row r="74">
          <cell r="D74">
            <v>-0.2</v>
          </cell>
          <cell r="E74">
            <v>25.7</v>
          </cell>
          <cell r="F74">
            <v>2.6</v>
          </cell>
          <cell r="G74">
            <v>-5.2</v>
          </cell>
          <cell r="H74">
            <v>0</v>
          </cell>
          <cell r="I74">
            <v>0</v>
          </cell>
          <cell r="J74">
            <v>22.9</v>
          </cell>
          <cell r="K74">
            <v>0</v>
          </cell>
        </row>
        <row r="77">
          <cell r="D77">
            <v>0</v>
          </cell>
          <cell r="E77">
            <v>117.8</v>
          </cell>
          <cell r="F77">
            <v>18.2</v>
          </cell>
          <cell r="G77">
            <v>45.3</v>
          </cell>
          <cell r="H77">
            <v>0</v>
          </cell>
          <cell r="I77">
            <v>0</v>
          </cell>
          <cell r="J77">
            <v>181.3</v>
          </cell>
          <cell r="K77">
            <v>0</v>
          </cell>
        </row>
        <row r="78">
          <cell r="D78">
            <v>0.1</v>
          </cell>
          <cell r="E78">
            <v>13.5</v>
          </cell>
          <cell r="F78">
            <v>2.6</v>
          </cell>
          <cell r="G78">
            <v>1.4</v>
          </cell>
          <cell r="H78">
            <v>0</v>
          </cell>
          <cell r="I78">
            <v>0</v>
          </cell>
          <cell r="J78">
            <v>17.600000000000001</v>
          </cell>
          <cell r="K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5.2</v>
          </cell>
          <cell r="H79">
            <v>0</v>
          </cell>
          <cell r="I79">
            <v>0</v>
          </cell>
          <cell r="J79">
            <v>5.2</v>
          </cell>
          <cell r="K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5.2</v>
          </cell>
          <cell r="H80">
            <v>0</v>
          </cell>
          <cell r="I80">
            <v>0</v>
          </cell>
          <cell r="J80">
            <v>5.2</v>
          </cell>
          <cell r="K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D82">
            <v>0</v>
          </cell>
          <cell r="E82">
            <v>94.2</v>
          </cell>
          <cell r="F82">
            <v>18</v>
          </cell>
          <cell r="G82">
            <v>6.3</v>
          </cell>
          <cell r="H82">
            <v>0</v>
          </cell>
          <cell r="I82">
            <v>0</v>
          </cell>
          <cell r="J82">
            <v>118.5</v>
          </cell>
          <cell r="K82">
            <v>0</v>
          </cell>
        </row>
        <row r="84">
          <cell r="D84">
            <v>0</v>
          </cell>
          <cell r="E84">
            <v>-3</v>
          </cell>
          <cell r="F84">
            <v>-0.6</v>
          </cell>
          <cell r="G84">
            <v>-5.5</v>
          </cell>
          <cell r="H84">
            <v>0</v>
          </cell>
          <cell r="I84">
            <v>0</v>
          </cell>
          <cell r="J84">
            <v>-9.1</v>
          </cell>
          <cell r="K84">
            <v>0</v>
          </cell>
        </row>
        <row r="92">
          <cell r="D92">
            <v>1153.8800000000001</v>
          </cell>
          <cell r="E92">
            <v>816.2</v>
          </cell>
          <cell r="F92">
            <v>187</v>
          </cell>
          <cell r="G92">
            <v>181.81</v>
          </cell>
          <cell r="H92">
            <v>31.5</v>
          </cell>
          <cell r="I92">
            <v>916.64</v>
          </cell>
          <cell r="J92">
            <v>3287.03</v>
          </cell>
          <cell r="K92">
            <v>5.9824419564919999</v>
          </cell>
        </row>
        <row r="93">
          <cell r="D93">
            <v>-1.7</v>
          </cell>
          <cell r="E93">
            <v>-18.7</v>
          </cell>
          <cell r="F93">
            <v>0</v>
          </cell>
          <cell r="G93">
            <v>0</v>
          </cell>
          <cell r="H93">
            <v>-3.6</v>
          </cell>
          <cell r="I93">
            <v>-888.23</v>
          </cell>
          <cell r="J93">
            <v>-912.23</v>
          </cell>
          <cell r="K93">
            <v>0</v>
          </cell>
        </row>
        <row r="94">
          <cell r="D94">
            <v>1152.18</v>
          </cell>
          <cell r="E94">
            <v>797.5</v>
          </cell>
          <cell r="F94">
            <v>187</v>
          </cell>
          <cell r="G94">
            <v>181.81</v>
          </cell>
          <cell r="H94">
            <v>27.9</v>
          </cell>
          <cell r="I94">
            <v>28.409999999999901</v>
          </cell>
          <cell r="J94">
            <v>2374.8000000000002</v>
          </cell>
          <cell r="K94">
            <v>5.9824419564919999</v>
          </cell>
        </row>
        <row r="96">
          <cell r="D96">
            <v>625.14</v>
          </cell>
          <cell r="E96">
            <v>340.8</v>
          </cell>
          <cell r="F96">
            <v>78.5</v>
          </cell>
          <cell r="G96">
            <v>82.47</v>
          </cell>
          <cell r="H96">
            <v>15.4</v>
          </cell>
          <cell r="I96">
            <v>-12.9</v>
          </cell>
          <cell r="J96">
            <v>1129.4100000000001</v>
          </cell>
          <cell r="K96">
            <v>3.3866432901389598</v>
          </cell>
        </row>
        <row r="97">
          <cell r="D97">
            <v>0.54257147320731103</v>
          </cell>
          <cell r="E97">
            <v>0.42733542319749201</v>
          </cell>
          <cell r="F97">
            <v>0.419786096256684</v>
          </cell>
          <cell r="G97">
            <v>0.453605412243551</v>
          </cell>
          <cell r="H97">
            <v>0.55197132616487499</v>
          </cell>
          <cell r="I97">
            <v>-0.45406546990496499</v>
          </cell>
          <cell r="J97">
            <v>0.47558110156644801</v>
          </cell>
          <cell r="K97">
            <v>0.56609714139622602</v>
          </cell>
        </row>
        <row r="98">
          <cell r="D98">
            <v>136.24</v>
          </cell>
          <cell r="E98">
            <v>61.6</v>
          </cell>
          <cell r="F98">
            <v>9.2999999999999901</v>
          </cell>
          <cell r="G98">
            <v>-0.81000000000001304</v>
          </cell>
          <cell r="H98">
            <v>4.4000000000000004</v>
          </cell>
          <cell r="I98">
            <v>-15.5</v>
          </cell>
          <cell r="J98">
            <v>195.23</v>
          </cell>
          <cell r="K98">
            <v>-0.452923797504033</v>
          </cell>
        </row>
        <row r="99">
          <cell r="G99">
            <v>1.8</v>
          </cell>
        </row>
        <row r="102">
          <cell r="D102">
            <v>-93.3</v>
          </cell>
          <cell r="E102">
            <v>-15.1</v>
          </cell>
          <cell r="F102">
            <v>-1.1000000000000001</v>
          </cell>
          <cell r="G102">
            <v>-21.5</v>
          </cell>
          <cell r="H102">
            <v>-0.2</v>
          </cell>
          <cell r="I102">
            <v>-0.7</v>
          </cell>
          <cell r="J102">
            <v>-131.9</v>
          </cell>
          <cell r="K102">
            <v>-9.9999999999999603E-2</v>
          </cell>
        </row>
        <row r="105">
          <cell r="D105">
            <v>712.28</v>
          </cell>
          <cell r="E105">
            <v>305</v>
          </cell>
          <cell r="F105">
            <v>67.400000000000006</v>
          </cell>
          <cell r="G105">
            <v>146.51</v>
          </cell>
          <cell r="H105">
            <v>31.5</v>
          </cell>
          <cell r="I105">
            <v>916.64</v>
          </cell>
          <cell r="J105">
            <v>2179.33</v>
          </cell>
          <cell r="K105">
            <v>0</v>
          </cell>
        </row>
        <row r="106">
          <cell r="D106">
            <v>0</v>
          </cell>
          <cell r="E106">
            <v>-18.7</v>
          </cell>
          <cell r="F106">
            <v>0</v>
          </cell>
          <cell r="G106">
            <v>0</v>
          </cell>
          <cell r="H106">
            <v>-3.6</v>
          </cell>
          <cell r="I106">
            <v>-888.23</v>
          </cell>
          <cell r="J106">
            <v>-910.53</v>
          </cell>
          <cell r="K106">
            <v>0</v>
          </cell>
        </row>
        <row r="107">
          <cell r="D107">
            <v>712.28</v>
          </cell>
          <cell r="E107">
            <v>286.3</v>
          </cell>
          <cell r="F107">
            <v>67.400000000000006</v>
          </cell>
          <cell r="G107">
            <v>146.51</v>
          </cell>
          <cell r="H107">
            <v>27.9</v>
          </cell>
          <cell r="I107">
            <v>28.409999999999901</v>
          </cell>
          <cell r="J107">
            <v>1268.8</v>
          </cell>
          <cell r="K107">
            <v>0</v>
          </cell>
        </row>
        <row r="109">
          <cell r="D109">
            <v>372.14</v>
          </cell>
          <cell r="E109">
            <v>111.7</v>
          </cell>
          <cell r="F109">
            <v>27.7</v>
          </cell>
          <cell r="G109">
            <v>63.47</v>
          </cell>
          <cell r="H109">
            <v>15.4</v>
          </cell>
          <cell r="I109">
            <v>-12.9</v>
          </cell>
          <cell r="J109">
            <v>577.51</v>
          </cell>
          <cell r="K109">
            <v>0</v>
          </cell>
        </row>
        <row r="110">
          <cell r="D110">
            <v>0.52246307631830202</v>
          </cell>
          <cell r="E110">
            <v>0.39015019210618201</v>
          </cell>
          <cell r="F110">
            <v>0.41097922848664697</v>
          </cell>
          <cell r="G110">
            <v>0.43321274998293602</v>
          </cell>
          <cell r="H110">
            <v>0.55197132616487499</v>
          </cell>
          <cell r="I110">
            <v>-0.45406546990496499</v>
          </cell>
          <cell r="J110">
            <v>0.45516235813367001</v>
          </cell>
          <cell r="K110" t="str">
            <v>-</v>
          </cell>
        </row>
        <row r="111">
          <cell r="D111">
            <v>106.54</v>
          </cell>
          <cell r="E111">
            <v>15.2</v>
          </cell>
          <cell r="F111">
            <v>0.5</v>
          </cell>
          <cell r="G111">
            <v>0.489999999999988</v>
          </cell>
          <cell r="H111">
            <v>4.4000000000000004</v>
          </cell>
          <cell r="I111">
            <v>-15.5</v>
          </cell>
          <cell r="J111">
            <v>111.63</v>
          </cell>
          <cell r="K111">
            <v>0</v>
          </cell>
        </row>
        <row r="112">
          <cell r="G112">
            <v>1.2</v>
          </cell>
        </row>
        <row r="115">
          <cell r="D115">
            <v>-45.2</v>
          </cell>
          <cell r="E115">
            <v>-11.6</v>
          </cell>
          <cell r="F115">
            <v>-0.5</v>
          </cell>
          <cell r="G115">
            <v>-14.7</v>
          </cell>
          <cell r="H115">
            <v>-0.2</v>
          </cell>
          <cell r="I115">
            <v>-0.7</v>
          </cell>
          <cell r="J115">
            <v>-72.900000000000006</v>
          </cell>
          <cell r="K115">
            <v>0</v>
          </cell>
        </row>
        <row r="118">
          <cell r="D118">
            <v>440.1</v>
          </cell>
          <cell r="E118">
            <v>326.2</v>
          </cell>
          <cell r="F118">
            <v>83.7</v>
          </cell>
          <cell r="G118">
            <v>20.7</v>
          </cell>
          <cell r="H118">
            <v>0</v>
          </cell>
          <cell r="I118">
            <v>0</v>
          </cell>
          <cell r="J118">
            <v>870.7</v>
          </cell>
          <cell r="K118">
            <v>5.9824419564919999</v>
          </cell>
        </row>
        <row r="119">
          <cell r="D119">
            <v>-1.7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-1.7</v>
          </cell>
          <cell r="K119">
            <v>0</v>
          </cell>
        </row>
        <row r="120">
          <cell r="D120">
            <v>438.4</v>
          </cell>
          <cell r="E120">
            <v>326.2</v>
          </cell>
          <cell r="F120">
            <v>83.7</v>
          </cell>
          <cell r="G120">
            <v>20.7</v>
          </cell>
          <cell r="H120">
            <v>0</v>
          </cell>
          <cell r="I120">
            <v>0</v>
          </cell>
          <cell r="J120">
            <v>869</v>
          </cell>
          <cell r="K120">
            <v>5.9824419564919999</v>
          </cell>
        </row>
        <row r="122">
          <cell r="D122">
            <v>252.1</v>
          </cell>
          <cell r="E122">
            <v>147.30000000000001</v>
          </cell>
          <cell r="F122">
            <v>36.200000000000003</v>
          </cell>
          <cell r="G122">
            <v>11.2</v>
          </cell>
          <cell r="H122">
            <v>0</v>
          </cell>
          <cell r="I122">
            <v>0</v>
          </cell>
          <cell r="J122">
            <v>446.8</v>
          </cell>
          <cell r="K122">
            <v>3.3866432901389598</v>
          </cell>
        </row>
        <row r="123">
          <cell r="D123">
            <v>0.57504562043795604</v>
          </cell>
          <cell r="E123">
            <v>0.45156345800122599</v>
          </cell>
          <cell r="F123">
            <v>0.43249701314217398</v>
          </cell>
          <cell r="G123">
            <v>0.541062801932367</v>
          </cell>
          <cell r="H123" t="str">
            <v>-</v>
          </cell>
          <cell r="I123" t="str">
            <v>-</v>
          </cell>
          <cell r="J123">
            <v>0.51415420023015002</v>
          </cell>
          <cell r="K123">
            <v>0.56609714139622602</v>
          </cell>
        </row>
        <row r="124">
          <cell r="D124">
            <v>29</v>
          </cell>
          <cell r="E124">
            <v>35.9</v>
          </cell>
          <cell r="F124">
            <v>7.8999999999999897</v>
          </cell>
          <cell r="G124">
            <v>0.19999999999999901</v>
          </cell>
          <cell r="H124">
            <v>0</v>
          </cell>
          <cell r="I124">
            <v>0</v>
          </cell>
          <cell r="J124">
            <v>72.999999999999901</v>
          </cell>
          <cell r="K124">
            <v>-0.452923797504033</v>
          </cell>
        </row>
        <row r="125">
          <cell r="G125">
            <v>0.6</v>
          </cell>
        </row>
        <row r="128">
          <cell r="D128">
            <v>-48.1</v>
          </cell>
          <cell r="E128">
            <v>-3.1</v>
          </cell>
          <cell r="F128">
            <v>-0.4</v>
          </cell>
          <cell r="G128">
            <v>-4.5999999999999996</v>
          </cell>
          <cell r="H128">
            <v>0</v>
          </cell>
          <cell r="I128">
            <v>0</v>
          </cell>
          <cell r="J128">
            <v>-56.2</v>
          </cell>
          <cell r="K128">
            <v>-9.9999999999999603E-2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0.7</v>
          </cell>
        </row>
        <row r="132">
          <cell r="D132">
            <v>1.5</v>
          </cell>
          <cell r="E132">
            <v>185</v>
          </cell>
          <cell r="F132">
            <v>35.9</v>
          </cell>
          <cell r="G132">
            <v>14.6</v>
          </cell>
          <cell r="H132">
            <v>0</v>
          </cell>
          <cell r="I132">
            <v>0</v>
          </cell>
          <cell r="J132">
            <v>237</v>
          </cell>
          <cell r="K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D134">
            <v>1.5</v>
          </cell>
          <cell r="E134">
            <v>185</v>
          </cell>
          <cell r="F134">
            <v>35.9</v>
          </cell>
          <cell r="G134">
            <v>14.6</v>
          </cell>
          <cell r="H134">
            <v>0</v>
          </cell>
          <cell r="I134">
            <v>0</v>
          </cell>
          <cell r="J134">
            <v>237</v>
          </cell>
          <cell r="K134">
            <v>0</v>
          </cell>
        </row>
        <row r="136">
          <cell r="D136">
            <v>0.9</v>
          </cell>
          <cell r="E136">
            <v>81.8</v>
          </cell>
          <cell r="F136">
            <v>14.6</v>
          </cell>
          <cell r="G136">
            <v>7.8</v>
          </cell>
          <cell r="H136">
            <v>0</v>
          </cell>
          <cell r="I136">
            <v>0</v>
          </cell>
          <cell r="J136">
            <v>105.1</v>
          </cell>
          <cell r="K136">
            <v>0</v>
          </cell>
        </row>
        <row r="137">
          <cell r="D137">
            <v>0.6</v>
          </cell>
          <cell r="E137">
            <v>0.44216216216216198</v>
          </cell>
          <cell r="F137">
            <v>0.40668523676880203</v>
          </cell>
          <cell r="G137">
            <v>0.534246575342466</v>
          </cell>
          <cell r="H137" t="str">
            <v>-</v>
          </cell>
          <cell r="I137" t="str">
            <v>-</v>
          </cell>
          <cell r="J137">
            <v>0.44345991561181403</v>
          </cell>
          <cell r="K137" t="str">
            <v>-</v>
          </cell>
        </row>
        <row r="138">
          <cell r="D138">
            <v>0.7</v>
          </cell>
          <cell r="E138">
            <v>10.5</v>
          </cell>
          <cell r="F138">
            <v>0.9</v>
          </cell>
          <cell r="G138">
            <v>-1.5</v>
          </cell>
          <cell r="H138">
            <v>0</v>
          </cell>
          <cell r="I138">
            <v>0</v>
          </cell>
          <cell r="J138">
            <v>10.6</v>
          </cell>
          <cell r="K138">
            <v>0</v>
          </cell>
        </row>
        <row r="141">
          <cell r="D141">
            <v>0</v>
          </cell>
          <cell r="E141">
            <v>-0.4</v>
          </cell>
          <cell r="F141">
            <v>-0.2</v>
          </cell>
          <cell r="G141">
            <v>-2.2000000000000002</v>
          </cell>
          <cell r="H141">
            <v>0</v>
          </cell>
          <cell r="I141">
            <v>0</v>
          </cell>
          <cell r="J141">
            <v>-2.8</v>
          </cell>
          <cell r="K141">
            <v>0</v>
          </cell>
        </row>
        <row r="147">
          <cell r="D147" t="str">
            <v>CCC</v>
          </cell>
          <cell r="E147" t="str">
            <v>eobuwie.pl</v>
          </cell>
          <cell r="F147" t="str">
            <v>Modivo</v>
          </cell>
          <cell r="G147" t="str">
            <v>HalfPrice</v>
          </cell>
          <cell r="H147" t="str">
            <v>DeeZee</v>
          </cell>
          <cell r="I147" t="str">
            <v>Pozostałe spółki</v>
          </cell>
          <cell r="J147" t="str">
            <v>GK CCC</v>
          </cell>
          <cell r="K147" t="str">
            <v>Działalność zaniechana</v>
          </cell>
        </row>
        <row r="151">
          <cell r="D151">
            <v>1649.4</v>
          </cell>
          <cell r="E151">
            <v>1394</v>
          </cell>
          <cell r="F151">
            <v>191.6</v>
          </cell>
          <cell r="G151">
            <v>40.200000000000003</v>
          </cell>
          <cell r="H151">
            <v>55.1</v>
          </cell>
          <cell r="I151">
            <v>1401.8</v>
          </cell>
          <cell r="J151">
            <v>4732.1000000000004</v>
          </cell>
          <cell r="K151">
            <v>136.470435695616</v>
          </cell>
        </row>
        <row r="152">
          <cell r="D152">
            <v>0</v>
          </cell>
          <cell r="E152">
            <v>-20.3</v>
          </cell>
          <cell r="F152">
            <v>0</v>
          </cell>
          <cell r="G152">
            <v>0</v>
          </cell>
          <cell r="H152">
            <v>0</v>
          </cell>
          <cell r="I152">
            <v>-1334.3</v>
          </cell>
          <cell r="J152">
            <v>-1354.6</v>
          </cell>
          <cell r="K152">
            <v>0</v>
          </cell>
        </row>
        <row r="153">
          <cell r="D153">
            <v>1649.4</v>
          </cell>
          <cell r="E153">
            <v>1373.7</v>
          </cell>
          <cell r="F153">
            <v>191.6</v>
          </cell>
          <cell r="G153">
            <v>40.200000000000003</v>
          </cell>
          <cell r="H153">
            <v>55.1</v>
          </cell>
          <cell r="I153">
            <v>67.499999999999801</v>
          </cell>
          <cell r="J153">
            <v>3377.5</v>
          </cell>
          <cell r="K153">
            <v>136.470435695616</v>
          </cell>
        </row>
        <row r="155">
          <cell r="D155">
            <v>843.1</v>
          </cell>
          <cell r="E155">
            <v>597</v>
          </cell>
          <cell r="F155">
            <v>75.2</v>
          </cell>
          <cell r="G155">
            <v>21.4</v>
          </cell>
          <cell r="H155">
            <v>31.3</v>
          </cell>
          <cell r="I155">
            <v>1.5</v>
          </cell>
          <cell r="J155">
            <v>1569.5</v>
          </cell>
          <cell r="K155">
            <v>60.347763398610802</v>
          </cell>
        </row>
        <row r="156">
          <cell r="D156">
            <v>0.51115557172305104</v>
          </cell>
          <cell r="E156">
            <v>0.43459270583096798</v>
          </cell>
          <cell r="F156">
            <v>0.392484342379958</v>
          </cell>
          <cell r="G156">
            <v>0.53233830845771102</v>
          </cell>
          <cell r="H156">
            <v>0.56805807622504501</v>
          </cell>
          <cell r="I156">
            <v>2.2222222222222299E-2</v>
          </cell>
          <cell r="J156">
            <v>0.46469282013323499</v>
          </cell>
          <cell r="K156">
            <v>0.44220393296911997</v>
          </cell>
        </row>
        <row r="157">
          <cell r="D157">
            <v>28.7</v>
          </cell>
          <cell r="E157">
            <v>138.19999999999999</v>
          </cell>
          <cell r="F157">
            <v>10.9</v>
          </cell>
          <cell r="G157">
            <v>-2.9</v>
          </cell>
          <cell r="H157">
            <v>6.4</v>
          </cell>
          <cell r="I157">
            <v>-8.6999999999999993</v>
          </cell>
          <cell r="J157">
            <v>172.6</v>
          </cell>
          <cell r="K157">
            <v>41.7477633986108</v>
          </cell>
        </row>
        <row r="161">
          <cell r="D161">
            <v>2062.2371167278102</v>
          </cell>
          <cell r="E161">
            <v>613.29999999999995</v>
          </cell>
          <cell r="F161">
            <v>40</v>
          </cell>
          <cell r="G161">
            <v>101.9</v>
          </cell>
          <cell r="H161">
            <v>8.8000000000000007</v>
          </cell>
          <cell r="I161">
            <v>203.7</v>
          </cell>
          <cell r="J161">
            <v>3029.93711672781</v>
          </cell>
          <cell r="K161">
            <v>72.662883272190697</v>
          </cell>
        </row>
        <row r="162">
          <cell r="D162">
            <v>111.867111453137</v>
          </cell>
          <cell r="E162">
            <v>63.4</v>
          </cell>
          <cell r="F162">
            <v>9.3000000000000007</v>
          </cell>
          <cell r="G162">
            <v>0</v>
          </cell>
          <cell r="H162">
            <v>2.2999999999999998</v>
          </cell>
          <cell r="I162">
            <v>17.100000000000001</v>
          </cell>
          <cell r="J162">
            <v>203.96711145313699</v>
          </cell>
          <cell r="K162">
            <v>0.73288854686345295</v>
          </cell>
        </row>
        <row r="163">
          <cell r="D163">
            <v>1481.5437496549</v>
          </cell>
          <cell r="E163">
            <v>687.69843735134498</v>
          </cell>
          <cell r="F163">
            <v>119.503372123332</v>
          </cell>
          <cell r="G163">
            <v>103.8</v>
          </cell>
          <cell r="H163">
            <v>24.6</v>
          </cell>
          <cell r="I163">
            <v>0</v>
          </cell>
          <cell r="J163">
            <v>2417.1455591295799</v>
          </cell>
          <cell r="K163">
            <v>39.756250345097399</v>
          </cell>
        </row>
        <row r="164">
          <cell r="D164">
            <v>639.14374965490299</v>
          </cell>
          <cell r="E164">
            <v>70.765132783624495</v>
          </cell>
          <cell r="F164">
            <v>0</v>
          </cell>
          <cell r="G164">
            <v>72.8</v>
          </cell>
          <cell r="H164">
            <v>24.6</v>
          </cell>
          <cell r="I164">
            <v>0</v>
          </cell>
          <cell r="J164">
            <v>807.30888243852701</v>
          </cell>
          <cell r="K164">
            <v>39.756250345097399</v>
          </cell>
        </row>
        <row r="165">
          <cell r="D165">
            <v>842.4</v>
          </cell>
          <cell r="E165">
            <v>616.93330456772003</v>
          </cell>
          <cell r="F165">
            <v>119.503372123332</v>
          </cell>
          <cell r="G165">
            <v>31</v>
          </cell>
          <cell r="H165">
            <v>0</v>
          </cell>
          <cell r="I165">
            <v>0</v>
          </cell>
          <cell r="J165">
            <v>1609.8366766910499</v>
          </cell>
          <cell r="K165">
            <v>0</v>
          </cell>
        </row>
        <row r="166">
          <cell r="D166">
            <v>813.23024799754796</v>
          </cell>
          <cell r="E166">
            <v>445.2</v>
          </cell>
          <cell r="F166">
            <v>39</v>
          </cell>
          <cell r="G166">
            <v>38.1</v>
          </cell>
          <cell r="H166">
            <v>5.8</v>
          </cell>
          <cell r="I166">
            <v>190.1</v>
          </cell>
          <cell r="J166">
            <v>1531.4302479975499</v>
          </cell>
          <cell r="K166">
            <v>21.169752002452601</v>
          </cell>
        </row>
        <row r="168">
          <cell r="D168">
            <v>-217.47495198884801</v>
          </cell>
          <cell r="E168">
            <v>-25.2</v>
          </cell>
          <cell r="F168">
            <v>-1.9</v>
          </cell>
          <cell r="G168">
            <v>-9.1999999999999993</v>
          </cell>
          <cell r="H168">
            <v>0</v>
          </cell>
          <cell r="I168">
            <v>-0.4</v>
          </cell>
          <cell r="J168">
            <v>-254.17495198884799</v>
          </cell>
          <cell r="K168">
            <v>-7.9250480111519401</v>
          </cell>
        </row>
        <row r="172">
          <cell r="D172">
            <v>1049.0999999999999</v>
          </cell>
          <cell r="E172">
            <v>513.1</v>
          </cell>
          <cell r="F172">
            <v>71.2</v>
          </cell>
          <cell r="G172">
            <v>40.200000000000003</v>
          </cell>
          <cell r="H172">
            <v>55.1</v>
          </cell>
          <cell r="I172">
            <v>1401.8</v>
          </cell>
          <cell r="J172">
            <v>3130.5</v>
          </cell>
          <cell r="K172">
            <v>0</v>
          </cell>
        </row>
        <row r="173">
          <cell r="D173">
            <v>0</v>
          </cell>
          <cell r="E173">
            <v>-20.3</v>
          </cell>
          <cell r="F173">
            <v>0</v>
          </cell>
          <cell r="G173">
            <v>0</v>
          </cell>
          <cell r="H173">
            <v>0</v>
          </cell>
          <cell r="I173">
            <v>-1334.3</v>
          </cell>
          <cell r="J173">
            <v>-1354.6</v>
          </cell>
          <cell r="K173">
            <v>0</v>
          </cell>
        </row>
        <row r="174">
          <cell r="D174">
            <v>1049.0999999999999</v>
          </cell>
          <cell r="E174">
            <v>492.8</v>
          </cell>
          <cell r="F174">
            <v>71.2</v>
          </cell>
          <cell r="G174">
            <v>40.200000000000003</v>
          </cell>
          <cell r="H174">
            <v>55.1</v>
          </cell>
          <cell r="I174">
            <v>67.499999999999801</v>
          </cell>
          <cell r="J174">
            <v>1775.9</v>
          </cell>
          <cell r="K174">
            <v>0</v>
          </cell>
        </row>
        <row r="176">
          <cell r="D176">
            <v>518.79999999999995</v>
          </cell>
          <cell r="E176">
            <v>189.7</v>
          </cell>
          <cell r="F176">
            <v>25.2</v>
          </cell>
          <cell r="G176">
            <v>21.4</v>
          </cell>
          <cell r="H176">
            <v>31.3</v>
          </cell>
          <cell r="I176">
            <v>1.5</v>
          </cell>
          <cell r="J176">
            <v>787.9</v>
          </cell>
          <cell r="K176">
            <v>0</v>
          </cell>
        </row>
        <row r="177">
          <cell r="D177">
            <v>0.49451911161948298</v>
          </cell>
          <cell r="E177">
            <v>0.38494318181818199</v>
          </cell>
          <cell r="F177">
            <v>0.35393258426966301</v>
          </cell>
          <cell r="G177">
            <v>0.53233830845771102</v>
          </cell>
          <cell r="H177">
            <v>0.56805807622504501</v>
          </cell>
          <cell r="I177">
            <v>2.2222222222222299E-2</v>
          </cell>
          <cell r="J177">
            <v>0.443662368376598</v>
          </cell>
          <cell r="K177" t="str">
            <v>-</v>
          </cell>
        </row>
        <row r="178">
          <cell r="D178">
            <v>110</v>
          </cell>
          <cell r="E178">
            <v>19.2</v>
          </cell>
          <cell r="F178">
            <v>2.4</v>
          </cell>
          <cell r="G178">
            <v>-2.9</v>
          </cell>
          <cell r="H178">
            <v>6.4</v>
          </cell>
          <cell r="I178">
            <v>-8.6999999999999993</v>
          </cell>
          <cell r="J178">
            <v>126.4</v>
          </cell>
          <cell r="K178">
            <v>0</v>
          </cell>
        </row>
        <row r="181">
          <cell r="D181">
            <v>1116.7</v>
          </cell>
          <cell r="E181">
            <v>282</v>
          </cell>
          <cell r="F181">
            <v>16</v>
          </cell>
          <cell r="G181">
            <v>101.9</v>
          </cell>
          <cell r="H181">
            <v>8.8000000000000007</v>
          </cell>
          <cell r="I181">
            <v>203.7</v>
          </cell>
          <cell r="J181">
            <v>1729.1</v>
          </cell>
          <cell r="K181">
            <v>0</v>
          </cell>
        </row>
        <row r="182">
          <cell r="D182">
            <v>87.4</v>
          </cell>
          <cell r="E182">
            <v>24.7</v>
          </cell>
          <cell r="F182">
            <v>3.7</v>
          </cell>
          <cell r="G182">
            <v>0</v>
          </cell>
          <cell r="H182">
            <v>2.2999999999999998</v>
          </cell>
          <cell r="I182">
            <v>17.100000000000001</v>
          </cell>
          <cell r="J182">
            <v>135.19999999999999</v>
          </cell>
          <cell r="K182">
            <v>0</v>
          </cell>
        </row>
        <row r="183">
          <cell r="D183">
            <v>1152.2</v>
          </cell>
          <cell r="E183">
            <v>638.60957907469401</v>
          </cell>
          <cell r="F183">
            <v>119.503372123332</v>
          </cell>
          <cell r="G183">
            <v>103.8</v>
          </cell>
          <cell r="H183">
            <v>24.6</v>
          </cell>
          <cell r="I183">
            <v>0</v>
          </cell>
          <cell r="J183">
            <v>2038.7129511980299</v>
          </cell>
          <cell r="K183">
            <v>0</v>
          </cell>
        </row>
        <row r="184">
          <cell r="D184">
            <v>309.8</v>
          </cell>
          <cell r="E184">
            <v>61.794904684291801</v>
          </cell>
          <cell r="F184">
            <v>0</v>
          </cell>
          <cell r="G184">
            <v>72.8</v>
          </cell>
          <cell r="H184">
            <v>24.6</v>
          </cell>
          <cell r="I184">
            <v>0</v>
          </cell>
          <cell r="J184">
            <v>468.99490468429201</v>
          </cell>
          <cell r="K184">
            <v>0</v>
          </cell>
        </row>
        <row r="185">
          <cell r="D185">
            <v>842.4</v>
          </cell>
          <cell r="E185">
            <v>576.81467439040296</v>
          </cell>
          <cell r="F185">
            <v>119.503372123332</v>
          </cell>
          <cell r="G185">
            <v>31</v>
          </cell>
          <cell r="H185">
            <v>0</v>
          </cell>
          <cell r="I185">
            <v>0</v>
          </cell>
          <cell r="J185">
            <v>1569.7180465137301</v>
          </cell>
          <cell r="K185">
            <v>0</v>
          </cell>
        </row>
        <row r="186">
          <cell r="D186">
            <v>585</v>
          </cell>
          <cell r="E186">
            <v>184.9</v>
          </cell>
          <cell r="F186">
            <v>15.4</v>
          </cell>
          <cell r="G186">
            <v>38.1</v>
          </cell>
          <cell r="H186">
            <v>5.8</v>
          </cell>
          <cell r="I186">
            <v>190.1</v>
          </cell>
          <cell r="J186">
            <v>1019.3</v>
          </cell>
          <cell r="K186">
            <v>0</v>
          </cell>
        </row>
        <row r="188">
          <cell r="D188">
            <v>-103.2</v>
          </cell>
          <cell r="E188">
            <v>-16.5</v>
          </cell>
          <cell r="F188">
            <v>-0.7</v>
          </cell>
          <cell r="G188">
            <v>-9.1999999999999993</v>
          </cell>
          <cell r="H188">
            <v>0</v>
          </cell>
          <cell r="I188">
            <v>-0.4</v>
          </cell>
          <cell r="J188">
            <v>-130</v>
          </cell>
          <cell r="K188">
            <v>0</v>
          </cell>
        </row>
        <row r="192">
          <cell r="D192">
            <v>535.4</v>
          </cell>
          <cell r="E192">
            <v>582.29999999999995</v>
          </cell>
          <cell r="F192">
            <v>82.1</v>
          </cell>
          <cell r="G192">
            <v>0</v>
          </cell>
          <cell r="H192">
            <v>0</v>
          </cell>
          <cell r="I192">
            <v>0</v>
          </cell>
          <cell r="J192">
            <v>1199.8</v>
          </cell>
          <cell r="K192">
            <v>47.070435695615998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D194">
            <v>535.4</v>
          </cell>
          <cell r="E194">
            <v>582.29999999999995</v>
          </cell>
          <cell r="F194">
            <v>82.1</v>
          </cell>
          <cell r="G194">
            <v>0</v>
          </cell>
          <cell r="H194">
            <v>0</v>
          </cell>
          <cell r="I194">
            <v>0</v>
          </cell>
          <cell r="J194">
            <v>1199.8</v>
          </cell>
          <cell r="K194">
            <v>47.070435695615998</v>
          </cell>
        </row>
        <row r="196">
          <cell r="D196">
            <v>290.7</v>
          </cell>
          <cell r="E196">
            <v>265.60000000000002</v>
          </cell>
          <cell r="F196">
            <v>33.700000000000003</v>
          </cell>
          <cell r="G196">
            <v>0</v>
          </cell>
          <cell r="H196">
            <v>0</v>
          </cell>
          <cell r="I196">
            <v>0</v>
          </cell>
          <cell r="J196">
            <v>590</v>
          </cell>
          <cell r="K196">
            <v>22.147763398610699</v>
          </cell>
        </row>
        <row r="197">
          <cell r="D197">
            <v>0.542958535674262</v>
          </cell>
          <cell r="E197">
            <v>0.45612227374205699</v>
          </cell>
          <cell r="F197">
            <v>0.41047503045067002</v>
          </cell>
          <cell r="G197" t="str">
            <v>-</v>
          </cell>
          <cell r="H197" t="str">
            <v>-</v>
          </cell>
          <cell r="I197" t="str">
            <v>-</v>
          </cell>
          <cell r="J197">
            <v>0.49174862477079501</v>
          </cell>
          <cell r="K197">
            <v>0.470523866442</v>
          </cell>
        </row>
        <row r="198">
          <cell r="D198">
            <v>-50.9</v>
          </cell>
          <cell r="E198">
            <v>87.8</v>
          </cell>
          <cell r="F198">
            <v>5.7</v>
          </cell>
          <cell r="G198">
            <v>0</v>
          </cell>
          <cell r="H198">
            <v>0</v>
          </cell>
          <cell r="I198">
            <v>0</v>
          </cell>
          <cell r="J198">
            <v>42.6</v>
          </cell>
          <cell r="K198">
            <v>3.54776339861075</v>
          </cell>
        </row>
        <row r="200">
          <cell r="D200">
            <v>44408</v>
          </cell>
        </row>
        <row r="201">
          <cell r="D201">
            <v>815.83711672780896</v>
          </cell>
          <cell r="E201">
            <v>222.3</v>
          </cell>
          <cell r="F201">
            <v>16.3</v>
          </cell>
          <cell r="G201">
            <v>0</v>
          </cell>
          <cell r="H201">
            <v>0</v>
          </cell>
          <cell r="I201">
            <v>0</v>
          </cell>
          <cell r="J201">
            <v>1054.43711672781</v>
          </cell>
          <cell r="K201">
            <v>72.662883272190697</v>
          </cell>
        </row>
        <row r="202">
          <cell r="D202">
            <v>23.9671114531365</v>
          </cell>
          <cell r="E202">
            <v>25.9</v>
          </cell>
          <cell r="F202">
            <v>3.8</v>
          </cell>
          <cell r="G202">
            <v>0</v>
          </cell>
          <cell r="H202">
            <v>0</v>
          </cell>
          <cell r="I202">
            <v>0</v>
          </cell>
          <cell r="J202">
            <v>53.667111453136499</v>
          </cell>
          <cell r="K202">
            <v>0.73288854686345295</v>
          </cell>
        </row>
        <row r="203">
          <cell r="D203">
            <v>308.64374965490299</v>
          </cell>
          <cell r="E203">
            <v>49.088858276650498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357.73260793155299</v>
          </cell>
          <cell r="K203">
            <v>39.756250345097399</v>
          </cell>
        </row>
        <row r="204">
          <cell r="D204">
            <v>308.64374965490299</v>
          </cell>
          <cell r="E204">
            <v>8.9702280993326795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317.61397775423501</v>
          </cell>
          <cell r="K204">
            <v>39.756250345097399</v>
          </cell>
        </row>
        <row r="205">
          <cell r="D205">
            <v>0</v>
          </cell>
          <cell r="E205">
            <v>40.118630177317797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40.118630177317797</v>
          </cell>
          <cell r="K205">
            <v>0</v>
          </cell>
        </row>
        <row r="206">
          <cell r="D206">
            <v>224.53024799754701</v>
          </cell>
          <cell r="E206">
            <v>174.7</v>
          </cell>
          <cell r="F206">
            <v>16.2</v>
          </cell>
          <cell r="G206">
            <v>0</v>
          </cell>
          <cell r="H206">
            <v>0</v>
          </cell>
          <cell r="I206">
            <v>0</v>
          </cell>
          <cell r="J206">
            <v>415.43024799754699</v>
          </cell>
          <cell r="K206">
            <v>21.169752002452601</v>
          </cell>
        </row>
        <row r="208">
          <cell r="D208">
            <v>-101.17495198884799</v>
          </cell>
          <cell r="E208">
            <v>-5.7</v>
          </cell>
          <cell r="F208">
            <v>-0.8</v>
          </cell>
          <cell r="G208">
            <v>0</v>
          </cell>
          <cell r="H208">
            <v>0</v>
          </cell>
          <cell r="I208">
            <v>0</v>
          </cell>
          <cell r="J208">
            <v>-107.67495198884799</v>
          </cell>
          <cell r="K208">
            <v>-7.9250480111519401</v>
          </cell>
        </row>
        <row r="212">
          <cell r="D212">
            <v>64.900000000000006</v>
          </cell>
          <cell r="E212">
            <v>298.60000000000002</v>
          </cell>
          <cell r="F212">
            <v>38.299999999999997</v>
          </cell>
          <cell r="G212">
            <v>0</v>
          </cell>
          <cell r="H212">
            <v>0</v>
          </cell>
          <cell r="I212">
            <v>0</v>
          </cell>
          <cell r="J212">
            <v>401.8</v>
          </cell>
          <cell r="K212">
            <v>89.4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D214">
            <v>64.900000000000006</v>
          </cell>
          <cell r="E214">
            <v>298.60000000000002</v>
          </cell>
          <cell r="F214">
            <v>38.299999999999997</v>
          </cell>
          <cell r="G214">
            <v>0</v>
          </cell>
          <cell r="H214">
            <v>0</v>
          </cell>
          <cell r="I214">
            <v>0</v>
          </cell>
          <cell r="J214">
            <v>401.8</v>
          </cell>
          <cell r="K214">
            <v>89.4</v>
          </cell>
        </row>
        <row r="216">
          <cell r="D216">
            <v>33.6</v>
          </cell>
          <cell r="E216">
            <v>141.69999999999999</v>
          </cell>
          <cell r="F216">
            <v>16.3</v>
          </cell>
          <cell r="G216">
            <v>0</v>
          </cell>
          <cell r="H216">
            <v>0</v>
          </cell>
          <cell r="I216">
            <v>0</v>
          </cell>
          <cell r="J216">
            <v>191.6</v>
          </cell>
          <cell r="K216">
            <v>38.200000000000003</v>
          </cell>
        </row>
        <row r="217">
          <cell r="D217">
            <v>0.51771956856702595</v>
          </cell>
          <cell r="E217">
            <v>0.47454789015405202</v>
          </cell>
          <cell r="F217">
            <v>0.42558746736292402</v>
          </cell>
          <cell r="G217" t="str">
            <v>-</v>
          </cell>
          <cell r="H217" t="str">
            <v>-</v>
          </cell>
          <cell r="I217" t="str">
            <v>-</v>
          </cell>
          <cell r="J217">
            <v>0.476854156296665</v>
          </cell>
          <cell r="K217">
            <v>0.42729306487695801</v>
          </cell>
        </row>
        <row r="218">
          <cell r="D218">
            <v>-30.4</v>
          </cell>
          <cell r="E218">
            <v>31.2</v>
          </cell>
          <cell r="F218">
            <v>2.8</v>
          </cell>
          <cell r="G218">
            <v>0</v>
          </cell>
          <cell r="H218">
            <v>0</v>
          </cell>
          <cell r="I218">
            <v>0</v>
          </cell>
          <cell r="J218">
            <v>3.5999999999999899</v>
          </cell>
          <cell r="K218">
            <v>38.200000000000003</v>
          </cell>
        </row>
        <row r="221">
          <cell r="D221">
            <v>129.69999999999999</v>
          </cell>
          <cell r="E221">
            <v>109</v>
          </cell>
          <cell r="F221">
            <v>7.7</v>
          </cell>
          <cell r="G221">
            <v>0</v>
          </cell>
          <cell r="H221">
            <v>0</v>
          </cell>
          <cell r="I221">
            <v>0</v>
          </cell>
          <cell r="J221">
            <v>246.4</v>
          </cell>
          <cell r="K221">
            <v>0</v>
          </cell>
        </row>
        <row r="222">
          <cell r="D222">
            <v>0.5</v>
          </cell>
          <cell r="E222">
            <v>12.8</v>
          </cell>
          <cell r="F222">
            <v>1.8</v>
          </cell>
          <cell r="G222">
            <v>0</v>
          </cell>
          <cell r="H222">
            <v>0</v>
          </cell>
          <cell r="I222">
            <v>0</v>
          </cell>
          <cell r="J222">
            <v>15.1</v>
          </cell>
          <cell r="K222">
            <v>0</v>
          </cell>
        </row>
        <row r="223">
          <cell r="D223">
            <v>20.7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20.7</v>
          </cell>
          <cell r="K223">
            <v>0</v>
          </cell>
        </row>
        <row r="224">
          <cell r="D224">
            <v>20.7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20.7</v>
          </cell>
          <cell r="K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D226">
            <v>3.7</v>
          </cell>
          <cell r="E226">
            <v>85.6</v>
          </cell>
          <cell r="F226">
            <v>7.4</v>
          </cell>
          <cell r="G226">
            <v>0</v>
          </cell>
          <cell r="H226">
            <v>0</v>
          </cell>
          <cell r="I226">
            <v>0</v>
          </cell>
          <cell r="J226">
            <v>96.7</v>
          </cell>
          <cell r="K226">
            <v>0</v>
          </cell>
        </row>
        <row r="228">
          <cell r="D228">
            <v>-13.1</v>
          </cell>
          <cell r="E228">
            <v>-3</v>
          </cell>
          <cell r="F228">
            <v>-0.4</v>
          </cell>
          <cell r="G228">
            <v>0</v>
          </cell>
          <cell r="H228">
            <v>0</v>
          </cell>
          <cell r="I228">
            <v>0</v>
          </cell>
          <cell r="J228">
            <v>-16.5</v>
          </cell>
          <cell r="K228">
            <v>0</v>
          </cell>
        </row>
        <row r="236">
          <cell r="D236">
            <v>1100</v>
          </cell>
          <cell r="E236">
            <v>722.5</v>
          </cell>
          <cell r="F236">
            <v>94.9</v>
          </cell>
          <cell r="G236">
            <v>39.1</v>
          </cell>
          <cell r="H236">
            <v>30</v>
          </cell>
          <cell r="I236">
            <v>860.6</v>
          </cell>
          <cell r="J236">
            <v>2847.1</v>
          </cell>
          <cell r="K236">
            <v>59.470435695615997</v>
          </cell>
        </row>
        <row r="237">
          <cell r="D237">
            <v>1.4</v>
          </cell>
          <cell r="E237">
            <v>-12.3</v>
          </cell>
          <cell r="F237">
            <v>0</v>
          </cell>
          <cell r="G237">
            <v>0</v>
          </cell>
          <cell r="H237">
            <v>0</v>
          </cell>
          <cell r="I237">
            <v>-836</v>
          </cell>
          <cell r="J237">
            <v>-846.9</v>
          </cell>
          <cell r="K237">
            <v>0</v>
          </cell>
        </row>
        <row r="238">
          <cell r="D238">
            <v>1101.4000000000001</v>
          </cell>
          <cell r="E238">
            <v>710.2</v>
          </cell>
          <cell r="F238">
            <v>94.9</v>
          </cell>
          <cell r="G238">
            <v>39.1</v>
          </cell>
          <cell r="H238">
            <v>30</v>
          </cell>
          <cell r="I238">
            <v>24.599999999999898</v>
          </cell>
          <cell r="J238">
            <v>2000.2</v>
          </cell>
          <cell r="K238">
            <v>59.470435695615997</v>
          </cell>
        </row>
        <row r="240">
          <cell r="D240">
            <v>574.79999999999995</v>
          </cell>
          <cell r="E240">
            <v>309.39999999999998</v>
          </cell>
          <cell r="F240">
            <v>36.200000000000003</v>
          </cell>
          <cell r="G240">
            <v>20.8</v>
          </cell>
          <cell r="H240">
            <v>16.7</v>
          </cell>
          <cell r="I240">
            <v>1.2</v>
          </cell>
          <cell r="J240">
            <v>959.1</v>
          </cell>
          <cell r="K240">
            <v>19.347763398610802</v>
          </cell>
        </row>
        <row r="241">
          <cell r="D241">
            <v>0.52188124205556596</v>
          </cell>
          <cell r="E241">
            <v>0.43565192903407501</v>
          </cell>
          <cell r="F241">
            <v>0.38145416227607998</v>
          </cell>
          <cell r="G241">
            <v>0.53196930946291598</v>
          </cell>
          <cell r="H241">
            <v>0.55666666666666698</v>
          </cell>
          <cell r="I241">
            <v>4.8780487804878203E-2</v>
          </cell>
          <cell r="J241">
            <v>0.47950204979502098</v>
          </cell>
          <cell r="K241">
            <v>0.32533414582057602</v>
          </cell>
        </row>
        <row r="242">
          <cell r="D242">
            <v>126.5</v>
          </cell>
          <cell r="E242">
            <v>73.400000000000006</v>
          </cell>
          <cell r="F242">
            <v>5.5</v>
          </cell>
          <cell r="G242">
            <v>-0.100000000000001</v>
          </cell>
          <cell r="H242">
            <v>2.8</v>
          </cell>
          <cell r="I242">
            <v>-5.3</v>
          </cell>
          <cell r="J242">
            <v>202.8</v>
          </cell>
          <cell r="K242">
            <v>13.2477633986108</v>
          </cell>
        </row>
        <row r="245">
          <cell r="D245">
            <v>-91.1800796378634</v>
          </cell>
          <cell r="E245">
            <v>-13.5</v>
          </cell>
          <cell r="F245">
            <v>-1.4</v>
          </cell>
          <cell r="G245">
            <v>-9.1999999999999993</v>
          </cell>
          <cell r="H245">
            <v>-0.3</v>
          </cell>
          <cell r="I245">
            <v>0</v>
          </cell>
          <cell r="J245">
            <v>-115.58007963786299</v>
          </cell>
          <cell r="K245">
            <v>-7.7199203621366097</v>
          </cell>
        </row>
        <row r="248">
          <cell r="D248">
            <v>673.9</v>
          </cell>
          <cell r="E248">
            <v>278.10000000000002</v>
          </cell>
          <cell r="F248">
            <v>36.5</v>
          </cell>
          <cell r="G248">
            <v>39.1</v>
          </cell>
          <cell r="H248">
            <v>30</v>
          </cell>
          <cell r="I248">
            <v>860.6</v>
          </cell>
          <cell r="J248">
            <v>1918.2</v>
          </cell>
          <cell r="K248">
            <v>0</v>
          </cell>
        </row>
        <row r="249">
          <cell r="D249">
            <v>1.4</v>
          </cell>
          <cell r="E249">
            <v>-12.3</v>
          </cell>
          <cell r="F249">
            <v>0</v>
          </cell>
          <cell r="G249">
            <v>0</v>
          </cell>
          <cell r="H249">
            <v>0</v>
          </cell>
          <cell r="I249">
            <v>-836</v>
          </cell>
          <cell r="J249">
            <v>-846.9</v>
          </cell>
          <cell r="K249">
            <v>0</v>
          </cell>
        </row>
        <row r="250">
          <cell r="D250">
            <v>675.3</v>
          </cell>
          <cell r="E250">
            <v>265.8</v>
          </cell>
          <cell r="F250">
            <v>36.5</v>
          </cell>
          <cell r="G250">
            <v>39.1</v>
          </cell>
          <cell r="H250">
            <v>30</v>
          </cell>
          <cell r="I250">
            <v>24.599999999999898</v>
          </cell>
          <cell r="J250">
            <v>1071.3</v>
          </cell>
          <cell r="K250">
            <v>0</v>
          </cell>
        </row>
        <row r="252">
          <cell r="D252">
            <v>346.1</v>
          </cell>
          <cell r="E252">
            <v>103.1</v>
          </cell>
          <cell r="F252">
            <v>12.2</v>
          </cell>
          <cell r="G252">
            <v>20.8</v>
          </cell>
          <cell r="H252">
            <v>16.7</v>
          </cell>
          <cell r="I252">
            <v>1.2</v>
          </cell>
          <cell r="J252">
            <v>500.1</v>
          </cell>
          <cell r="K252">
            <v>0</v>
          </cell>
        </row>
        <row r="253">
          <cell r="D253">
            <v>0.51251295720420598</v>
          </cell>
          <cell r="E253">
            <v>0.387885628291949</v>
          </cell>
          <cell r="F253">
            <v>0.33424657534246599</v>
          </cell>
          <cell r="G253">
            <v>0.53196930946291598</v>
          </cell>
          <cell r="H253">
            <v>0.55666666666666698</v>
          </cell>
          <cell r="I253">
            <v>4.8780487804878203E-2</v>
          </cell>
          <cell r="J253">
            <v>0.46681601792215099</v>
          </cell>
          <cell r="K253">
            <v>0</v>
          </cell>
        </row>
        <row r="254">
          <cell r="D254">
            <v>128.5</v>
          </cell>
          <cell r="E254">
            <v>15.5</v>
          </cell>
          <cell r="F254">
            <v>1.1000000000000001</v>
          </cell>
          <cell r="G254">
            <v>-0.100000000000001</v>
          </cell>
          <cell r="H254">
            <v>2.8</v>
          </cell>
          <cell r="I254">
            <v>-5.3</v>
          </cell>
          <cell r="J254">
            <v>142.5</v>
          </cell>
          <cell r="K254">
            <v>0</v>
          </cell>
        </row>
        <row r="257">
          <cell r="D257">
            <v>-46.4</v>
          </cell>
          <cell r="E257">
            <v>-7</v>
          </cell>
          <cell r="F257">
            <v>-0.5</v>
          </cell>
          <cell r="G257">
            <v>-9.1999999999999993</v>
          </cell>
          <cell r="H257">
            <v>-0.3</v>
          </cell>
          <cell r="I257">
            <v>0</v>
          </cell>
          <cell r="J257">
            <v>-63.4</v>
          </cell>
          <cell r="K257">
            <v>0</v>
          </cell>
        </row>
        <row r="260">
          <cell r="D260">
            <v>380.6</v>
          </cell>
          <cell r="E260">
            <v>291.3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711.9</v>
          </cell>
          <cell r="K260">
            <v>29.170435695616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D262">
            <v>380.6</v>
          </cell>
          <cell r="E262">
            <v>291.3</v>
          </cell>
          <cell r="F262">
            <v>40</v>
          </cell>
          <cell r="G262">
            <v>0</v>
          </cell>
          <cell r="H262">
            <v>0</v>
          </cell>
          <cell r="I262">
            <v>0</v>
          </cell>
          <cell r="J262">
            <v>711.9</v>
          </cell>
          <cell r="K262">
            <v>29.170435695616</v>
          </cell>
        </row>
        <row r="264">
          <cell r="D264">
            <v>209.2</v>
          </cell>
          <cell r="E264">
            <v>132.4</v>
          </cell>
          <cell r="F264">
            <v>16</v>
          </cell>
          <cell r="G264">
            <v>0</v>
          </cell>
          <cell r="H264">
            <v>0</v>
          </cell>
          <cell r="I264">
            <v>0</v>
          </cell>
          <cell r="J264">
            <v>357.6</v>
          </cell>
          <cell r="K264">
            <v>12.547763398610799</v>
          </cell>
        </row>
        <row r="265">
          <cell r="D265">
            <v>0.54965843405149795</v>
          </cell>
          <cell r="E265">
            <v>0.45451424648129102</v>
          </cell>
          <cell r="F265">
            <v>0.4</v>
          </cell>
          <cell r="G265" t="str">
            <v>-</v>
          </cell>
          <cell r="H265" t="str">
            <v>-</v>
          </cell>
          <cell r="I265" t="str">
            <v>-</v>
          </cell>
          <cell r="J265">
            <v>0.50231774125579398</v>
          </cell>
          <cell r="K265">
            <v>0.43015344472542599</v>
          </cell>
        </row>
        <row r="266">
          <cell r="D266">
            <v>24.2</v>
          </cell>
          <cell r="E266">
            <v>43.9</v>
          </cell>
          <cell r="F266">
            <v>3.1</v>
          </cell>
          <cell r="G266">
            <v>0</v>
          </cell>
          <cell r="H266">
            <v>0</v>
          </cell>
          <cell r="I266">
            <v>0</v>
          </cell>
          <cell r="J266">
            <v>71.2</v>
          </cell>
          <cell r="K266">
            <v>6.4477633986107499</v>
          </cell>
        </row>
        <row r="269">
          <cell r="D269">
            <v>-42.980079637863398</v>
          </cell>
          <cell r="E269">
            <v>-4.3</v>
          </cell>
          <cell r="F269">
            <v>-0.6</v>
          </cell>
          <cell r="G269">
            <v>0</v>
          </cell>
          <cell r="H269">
            <v>0</v>
          </cell>
          <cell r="I269">
            <v>0</v>
          </cell>
          <cell r="J269">
            <v>-47.880079637863403</v>
          </cell>
          <cell r="K269">
            <v>-7.7199203621366097</v>
          </cell>
        </row>
        <row r="272">
          <cell r="D272">
            <v>45.5</v>
          </cell>
          <cell r="E272">
            <v>153.1</v>
          </cell>
          <cell r="F272">
            <v>18.399999999999999</v>
          </cell>
          <cell r="G272">
            <v>0</v>
          </cell>
          <cell r="H272">
            <v>0</v>
          </cell>
          <cell r="I272">
            <v>0</v>
          </cell>
          <cell r="J272">
            <v>217</v>
          </cell>
          <cell r="K272">
            <v>30.3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D274">
            <v>45.5</v>
          </cell>
          <cell r="E274">
            <v>153.1</v>
          </cell>
          <cell r="F274">
            <v>18.399999999999999</v>
          </cell>
          <cell r="G274">
            <v>0</v>
          </cell>
          <cell r="H274">
            <v>0</v>
          </cell>
          <cell r="I274">
            <v>0</v>
          </cell>
          <cell r="J274">
            <v>217</v>
          </cell>
          <cell r="K274">
            <v>30.3</v>
          </cell>
        </row>
        <row r="276">
          <cell r="D276">
            <v>19.5</v>
          </cell>
          <cell r="E276">
            <v>73.900000000000006</v>
          </cell>
          <cell r="F276">
            <v>8</v>
          </cell>
          <cell r="G276">
            <v>0</v>
          </cell>
          <cell r="H276">
            <v>0</v>
          </cell>
          <cell r="I276">
            <v>0</v>
          </cell>
          <cell r="J276">
            <v>101.4</v>
          </cell>
          <cell r="K276">
            <v>6.8</v>
          </cell>
        </row>
        <row r="277">
          <cell r="D277">
            <v>0.42857142857142899</v>
          </cell>
          <cell r="E277">
            <v>0.48269105160026099</v>
          </cell>
          <cell r="F277">
            <v>0.434782608695652</v>
          </cell>
          <cell r="G277" t="str">
            <v>-</v>
          </cell>
          <cell r="H277" t="str">
            <v>-</v>
          </cell>
          <cell r="I277" t="str">
            <v>-</v>
          </cell>
          <cell r="J277">
            <v>0.46728110599078299</v>
          </cell>
          <cell r="K277">
            <v>0.224422442244225</v>
          </cell>
        </row>
        <row r="278">
          <cell r="D278">
            <v>-26.2</v>
          </cell>
          <cell r="E278">
            <v>14</v>
          </cell>
          <cell r="F278">
            <v>1.3</v>
          </cell>
          <cell r="G278">
            <v>0</v>
          </cell>
          <cell r="H278">
            <v>0</v>
          </cell>
          <cell r="I278">
            <v>0</v>
          </cell>
          <cell r="J278">
            <v>-10.9</v>
          </cell>
          <cell r="K278">
            <v>6.8</v>
          </cell>
        </row>
        <row r="281">
          <cell r="D281">
            <v>-1.8</v>
          </cell>
          <cell r="E281">
            <v>-2.2000000000000002</v>
          </cell>
          <cell r="F281">
            <v>-0.3</v>
          </cell>
          <cell r="G281">
            <v>0</v>
          </cell>
          <cell r="H281">
            <v>0</v>
          </cell>
          <cell r="I281">
            <v>0</v>
          </cell>
          <cell r="J281">
            <v>-4.3</v>
          </cell>
          <cell r="K281">
            <v>0</v>
          </cell>
        </row>
      </sheetData>
      <sheetData sheetId="3">
        <row r="6">
          <cell r="B6">
            <v>5761.63</v>
          </cell>
          <cell r="C6">
            <v>-1515.03</v>
          </cell>
          <cell r="D6">
            <v>4246.6000000000004</v>
          </cell>
          <cell r="E6">
            <v>4732.1000000000004</v>
          </cell>
          <cell r="F6">
            <v>-1354.6</v>
          </cell>
          <cell r="G6">
            <v>3377.5</v>
          </cell>
        </row>
        <row r="7">
          <cell r="B7">
            <v>0</v>
          </cell>
          <cell r="C7">
            <v>12.799999999999301</v>
          </cell>
          <cell r="D7">
            <v>12.795798666353001</v>
          </cell>
          <cell r="F7">
            <v>76.000000000000497</v>
          </cell>
          <cell r="G7">
            <v>76.000000000000497</v>
          </cell>
        </row>
        <row r="8">
          <cell r="B8">
            <v>5761.63</v>
          </cell>
          <cell r="C8">
            <v>-1502.23</v>
          </cell>
          <cell r="D8">
            <v>4259.3957986663499</v>
          </cell>
          <cell r="E8">
            <v>4732.1000000000004</v>
          </cell>
          <cell r="F8">
            <v>-1278.5999999999999</v>
          </cell>
          <cell r="G8">
            <v>3453.5</v>
          </cell>
        </row>
        <row r="9">
          <cell r="D9">
            <v>-2207.1999999999998</v>
          </cell>
          <cell r="G9">
            <v>-1808</v>
          </cell>
        </row>
        <row r="10">
          <cell r="B10">
            <v>0</v>
          </cell>
          <cell r="C10">
            <v>0</v>
          </cell>
          <cell r="G10">
            <v>-76.000000000000497</v>
          </cell>
        </row>
        <row r="11">
          <cell r="D11">
            <v>2052.1957986663501</v>
          </cell>
          <cell r="G11">
            <v>1569.5</v>
          </cell>
        </row>
        <row r="12">
          <cell r="B12">
            <v>-1789.4</v>
          </cell>
          <cell r="C12">
            <v>0</v>
          </cell>
          <cell r="D12">
            <v>-1789.4</v>
          </cell>
          <cell r="E12">
            <v>-1415.5</v>
          </cell>
          <cell r="G12">
            <v>-1415.5</v>
          </cell>
        </row>
        <row r="13">
          <cell r="D13">
            <v>0</v>
          </cell>
          <cell r="F13">
            <v>18.600000000000001</v>
          </cell>
          <cell r="G13">
            <v>18.600000000000001</v>
          </cell>
        </row>
        <row r="15">
          <cell r="D15">
            <v>262.79579866635203</v>
          </cell>
          <cell r="G15">
            <v>172.6</v>
          </cell>
        </row>
        <row r="16">
          <cell r="B16">
            <v>-185.7</v>
          </cell>
          <cell r="C16">
            <v>0</v>
          </cell>
          <cell r="D16">
            <v>-185.7</v>
          </cell>
          <cell r="E16">
            <v>-193.2</v>
          </cell>
          <cell r="G16">
            <v>-193.2</v>
          </cell>
        </row>
        <row r="17">
          <cell r="B17">
            <v>27.1</v>
          </cell>
          <cell r="C17">
            <v>0</v>
          </cell>
          <cell r="D17">
            <v>27.1</v>
          </cell>
          <cell r="E17">
            <v>25.6</v>
          </cell>
          <cell r="G17">
            <v>25.6</v>
          </cell>
        </row>
        <row r="18">
          <cell r="B18">
            <v>-98.6</v>
          </cell>
          <cell r="C18">
            <v>0</v>
          </cell>
          <cell r="D18">
            <v>-98.6</v>
          </cell>
          <cell r="E18">
            <v>-20.399999999999999</v>
          </cell>
          <cell r="G18">
            <v>-20.399999999999999</v>
          </cell>
        </row>
        <row r="19">
          <cell r="B19">
            <v>-30.8</v>
          </cell>
          <cell r="C19">
            <v>0</v>
          </cell>
          <cell r="D19">
            <v>-30.8</v>
          </cell>
          <cell r="E19">
            <v>-7.8</v>
          </cell>
          <cell r="G19">
            <v>-7.8</v>
          </cell>
        </row>
        <row r="20">
          <cell r="B20">
            <v>18.600000000000001</v>
          </cell>
          <cell r="C20">
            <v>0</v>
          </cell>
          <cell r="D20">
            <v>18.600000000000001</v>
          </cell>
          <cell r="E20">
            <v>8.9</v>
          </cell>
          <cell r="G20">
            <v>8.9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-9.8000000000000007</v>
          </cell>
          <cell r="G21">
            <v>-9.8000000000000007</v>
          </cell>
        </row>
        <row r="22">
          <cell r="B22">
            <v>-205.2</v>
          </cell>
          <cell r="C22">
            <v>0</v>
          </cell>
          <cell r="D22">
            <v>-205.2</v>
          </cell>
          <cell r="E22">
            <v>-63.7</v>
          </cell>
          <cell r="G22">
            <v>-63.7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0.1</v>
          </cell>
          <cell r="G23">
            <v>0.1</v>
          </cell>
        </row>
        <row r="24">
          <cell r="D24">
            <v>-211.804201333648</v>
          </cell>
          <cell r="G24">
            <v>-87.7</v>
          </cell>
        </row>
        <row r="26">
          <cell r="C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G27">
            <v>0</v>
          </cell>
        </row>
        <row r="29">
          <cell r="B29">
            <v>25.582441956492001</v>
          </cell>
          <cell r="D29">
            <v>25.582441956492001</v>
          </cell>
          <cell r="E29">
            <v>136.470435695616</v>
          </cell>
          <cell r="G29">
            <v>136.470435695616</v>
          </cell>
        </row>
        <row r="30">
          <cell r="B30">
            <v>-12.795798666353001</v>
          </cell>
          <cell r="D30">
            <v>-12.795798666353001</v>
          </cell>
          <cell r="E30">
            <v>-76.122672297005295</v>
          </cell>
          <cell r="G30">
            <v>-76.122672297005295</v>
          </cell>
        </row>
        <row r="31">
          <cell r="B31">
            <v>12.786643290139001</v>
          </cell>
          <cell r="C31">
            <v>0</v>
          </cell>
          <cell r="D31">
            <v>12.786643290139001</v>
          </cell>
          <cell r="E31">
            <v>60.347763398610802</v>
          </cell>
          <cell r="G31">
            <v>60.347763398610802</v>
          </cell>
        </row>
        <row r="37">
          <cell r="B37">
            <v>3287.03</v>
          </cell>
          <cell r="C37">
            <v>-912.23</v>
          </cell>
          <cell r="D37">
            <v>2374.8000000000002</v>
          </cell>
          <cell r="E37">
            <v>2847.1</v>
          </cell>
          <cell r="F37">
            <v>-846.9</v>
          </cell>
          <cell r="G37">
            <v>2000.2</v>
          </cell>
        </row>
        <row r="38">
          <cell r="C38">
            <v>2.5999999999994499</v>
          </cell>
          <cell r="D38">
            <v>2.5999999999994499</v>
          </cell>
          <cell r="F38">
            <v>33.200000000000301</v>
          </cell>
          <cell r="G38">
            <v>33.200000000000301</v>
          </cell>
        </row>
        <row r="39">
          <cell r="B39">
            <v>3287.03</v>
          </cell>
          <cell r="C39">
            <v>-909.63000000000102</v>
          </cell>
          <cell r="D39">
            <v>2377.4</v>
          </cell>
          <cell r="E39">
            <v>2847.1</v>
          </cell>
          <cell r="F39">
            <v>-813.7</v>
          </cell>
          <cell r="G39">
            <v>2033.4</v>
          </cell>
        </row>
        <row r="40">
          <cell r="G40">
            <v>-1041.0999999999999</v>
          </cell>
        </row>
        <row r="41">
          <cell r="F41">
            <v>-33.200000000000301</v>
          </cell>
          <cell r="G41">
            <v>-33.200000000000301</v>
          </cell>
        </row>
        <row r="42">
          <cell r="D42">
            <v>1129.45</v>
          </cell>
          <cell r="G42">
            <v>959.1</v>
          </cell>
        </row>
        <row r="43">
          <cell r="E43">
            <v>-756.3</v>
          </cell>
          <cell r="G43">
            <v>-756.3</v>
          </cell>
        </row>
        <row r="44">
          <cell r="G44">
            <v>0</v>
          </cell>
        </row>
        <row r="46">
          <cell r="G46">
            <v>202.8</v>
          </cell>
        </row>
        <row r="47">
          <cell r="B47">
            <v>-92.1</v>
          </cell>
          <cell r="D47">
            <v>-92.1</v>
          </cell>
          <cell r="E47">
            <v>-122</v>
          </cell>
          <cell r="G47">
            <v>-122</v>
          </cell>
        </row>
        <row r="48">
          <cell r="B48">
            <v>18.399999999999999</v>
          </cell>
          <cell r="D48">
            <v>18.399999999999999</v>
          </cell>
          <cell r="E48">
            <v>6.1</v>
          </cell>
          <cell r="G48">
            <v>6.1</v>
          </cell>
        </row>
        <row r="49">
          <cell r="B49">
            <v>-58.6</v>
          </cell>
          <cell r="D49">
            <v>-58.6</v>
          </cell>
          <cell r="E49">
            <v>-1.2861667482360799</v>
          </cell>
          <cell r="G49">
            <v>-1.2861667482360799</v>
          </cell>
        </row>
        <row r="50">
          <cell r="B50">
            <v>-30.4</v>
          </cell>
          <cell r="D50">
            <v>-30.4</v>
          </cell>
          <cell r="E50">
            <v>-7.8</v>
          </cell>
          <cell r="G50">
            <v>-7.8</v>
          </cell>
        </row>
        <row r="51">
          <cell r="B51">
            <v>17.899999999999999</v>
          </cell>
          <cell r="D51">
            <v>17.899999999999999</v>
          </cell>
          <cell r="E51">
            <v>2.1</v>
          </cell>
          <cell r="G51">
            <v>2.1</v>
          </cell>
        </row>
        <row r="52">
          <cell r="B52">
            <v>0</v>
          </cell>
          <cell r="D52">
            <v>0</v>
          </cell>
          <cell r="E52">
            <v>-4.5999999999999996</v>
          </cell>
          <cell r="G52">
            <v>-4.5999999999999996</v>
          </cell>
        </row>
        <row r="53">
          <cell r="B53">
            <v>-106.5</v>
          </cell>
          <cell r="D53">
            <v>-106.5</v>
          </cell>
          <cell r="E53">
            <v>-31.4</v>
          </cell>
          <cell r="G53">
            <v>-31.4</v>
          </cell>
        </row>
        <row r="54">
          <cell r="B54">
            <v>0</v>
          </cell>
          <cell r="D54">
            <v>0</v>
          </cell>
          <cell r="E54">
            <v>-1.5</v>
          </cell>
          <cell r="G54">
            <v>-1.5</v>
          </cell>
        </row>
        <row r="55">
          <cell r="G55">
            <v>42.413833251764103</v>
          </cell>
        </row>
        <row r="58">
          <cell r="B58">
            <v>0</v>
          </cell>
          <cell r="D58">
            <v>0</v>
          </cell>
          <cell r="E58">
            <v>0</v>
          </cell>
          <cell r="G58">
            <v>0</v>
          </cell>
        </row>
        <row r="60">
          <cell r="B60">
            <v>5.9824419564919999</v>
          </cell>
          <cell r="D60">
            <v>5.9824419564919999</v>
          </cell>
          <cell r="E60">
            <v>59.470435695615997</v>
          </cell>
          <cell r="G60">
            <v>59.470435695615997</v>
          </cell>
        </row>
        <row r="61">
          <cell r="B61">
            <v>-2.5957986663530299</v>
          </cell>
          <cell r="D61">
            <v>-2.5957986663530299</v>
          </cell>
          <cell r="E61">
            <v>-40.122672297005302</v>
          </cell>
          <cell r="G61">
            <v>-40.122672297005302</v>
          </cell>
        </row>
        <row r="62">
          <cell r="B62">
            <v>3.3866432901389598</v>
          </cell>
          <cell r="D62">
            <v>3.3866432901389598</v>
          </cell>
          <cell r="E62">
            <v>19.347763398610802</v>
          </cell>
          <cell r="G62">
            <v>19.347763398610802</v>
          </cell>
        </row>
      </sheetData>
      <sheetData sheetId="4">
        <row r="5">
          <cell r="B5">
            <v>3248</v>
          </cell>
          <cell r="C5">
            <v>0</v>
          </cell>
          <cell r="D5">
            <v>3248</v>
          </cell>
          <cell r="E5">
            <v>3138.91370389652</v>
          </cell>
          <cell r="F5">
            <v>68.186296103480103</v>
          </cell>
          <cell r="G5">
            <v>3207.1</v>
          </cell>
        </row>
        <row r="6">
          <cell r="B6">
            <v>179.8</v>
          </cell>
          <cell r="C6">
            <v>0</v>
          </cell>
          <cell r="D6">
            <v>179.8</v>
          </cell>
          <cell r="E6">
            <v>175.49973288166001</v>
          </cell>
          <cell r="F6">
            <v>2.6711833984904799E-4</v>
          </cell>
          <cell r="G6">
            <v>175.5</v>
          </cell>
        </row>
        <row r="7">
          <cell r="B7">
            <v>2950.7</v>
          </cell>
          <cell r="C7">
            <v>0</v>
          </cell>
          <cell r="D7">
            <v>2950.7</v>
          </cell>
          <cell r="E7">
            <v>2582.2344686359702</v>
          </cell>
          <cell r="F7">
            <v>43.565531364026398</v>
          </cell>
          <cell r="G7">
            <v>2625.8</v>
          </cell>
        </row>
        <row r="8">
          <cell r="B8">
            <v>1719</v>
          </cell>
          <cell r="C8">
            <v>0</v>
          </cell>
          <cell r="D8">
            <v>1719</v>
          </cell>
          <cell r="E8">
            <v>1586.7395688900001</v>
          </cell>
          <cell r="F8">
            <v>19.860431110001599</v>
          </cell>
          <cell r="G8">
            <v>1606.6</v>
          </cell>
        </row>
      </sheetData>
      <sheetData sheetId="5">
        <row r="6">
          <cell r="B6">
            <v>1996.84856861805</v>
          </cell>
        </row>
      </sheetData>
      <sheetData sheetId="6">
        <row r="6">
          <cell r="B6">
            <v>3350.85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WT_BS"/>
      <sheetName val="FWT_PL"/>
      <sheetName val="FWT_KR"/>
      <sheetName val="zmiany"/>
      <sheetName val="do SSF (II układ)"/>
      <sheetName val="do SSF Q2"/>
      <sheetName val="FWT Q2"/>
      <sheetName val="FWT lipiec"/>
      <sheetName val="do SSF narastająco"/>
      <sheetName val="FWT segmenty_r"/>
      <sheetName val="rynki"/>
      <sheetName val="prelims"/>
      <sheetName val="marża meldunek"/>
      <sheetName val="check"/>
      <sheetName val="DZ"/>
      <sheetName val="EOB_dane_new"/>
      <sheetName val="CZ"/>
      <sheetName val="EOB_dane"/>
      <sheetName val="DZ_aktywa"/>
      <sheetName val="EOB_"/>
      <sheetName val="eob_kws"/>
      <sheetName val="eob_aktywa"/>
      <sheetName val="IMPAIRMENT_new"/>
      <sheetName val="aktywa"/>
      <sheetName val="impairment"/>
      <sheetName val="P&amp;L"/>
      <sheetName val="KWS"/>
      <sheetName val="econso_P"/>
      <sheetName val="econso BS"/>
      <sheetName val="econso KR"/>
      <sheetName val="KOR 01"/>
      <sheetName val="KOR 02"/>
      <sheetName val="KOR 03"/>
      <sheetName val="KOR 04 (cost  by nature)"/>
      <sheetName val="KOR 04 "/>
      <sheetName val="KOR 05"/>
      <sheetName val="KOR 06"/>
      <sheetName val="KOR 07"/>
      <sheetName val="KOR 08"/>
      <sheetName val="KOR 09"/>
      <sheetName val="KOR 10"/>
      <sheetName val="KOR 11"/>
      <sheetName val="MSSF 16"/>
      <sheetName val="baza_klucz_podzial CCC eu"/>
      <sheetName val="kws i przychód EU - wyjąt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C2" t="str">
            <v>CCC</v>
          </cell>
        </row>
        <row r="12">
          <cell r="A12" t="str">
            <v>Koszty punktów handlu</v>
          </cell>
        </row>
        <row r="13">
          <cell r="A13" t="str">
            <v>Pozostałe koszty sprzedaży</v>
          </cell>
        </row>
        <row r="32">
          <cell r="A32" t="str">
            <v>Koszty punktów handlu</v>
          </cell>
        </row>
        <row r="33">
          <cell r="A33" t="str">
            <v>Pozostałe koszty sprzedaży</v>
          </cell>
        </row>
        <row r="52">
          <cell r="A52" t="str">
            <v>Koszty punktów handlu</v>
          </cell>
        </row>
        <row r="53">
          <cell r="A53" t="str">
            <v>Pozostałe koszty sprzedaży</v>
          </cell>
        </row>
        <row r="92">
          <cell r="A92" t="str">
            <v>Koszty punktów handlu</v>
          </cell>
        </row>
        <row r="93">
          <cell r="A93" t="str">
            <v>Pozostałe koszty sprzedaży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PL"/>
      <sheetName val="6_BS"/>
      <sheetName val="16_SEGMENTY_1"/>
      <sheetName val="16_SEGMENTY_1A"/>
      <sheetName val="17_SEGMENTY_2"/>
      <sheetName val="18_SEGMENTY_3"/>
      <sheetName val="18_SEGMENTY_4"/>
    </sheetNames>
    <sheetDataSet>
      <sheetData sheetId="0"/>
      <sheetData sheetId="1"/>
      <sheetData sheetId="2">
        <row r="12">
          <cell r="D12">
            <v>-1176.3</v>
          </cell>
          <cell r="E12">
            <v>-65.900000000000006</v>
          </cell>
          <cell r="F12">
            <v>0</v>
          </cell>
          <cell r="G12">
            <v>-98.4</v>
          </cell>
          <cell r="I12">
            <v>0</v>
          </cell>
          <cell r="J12">
            <v>-3.1</v>
          </cell>
          <cell r="K12">
            <v>-1343.7</v>
          </cell>
          <cell r="L12">
            <v>0</v>
          </cell>
        </row>
        <row r="13">
          <cell r="D13">
            <v>-670.4</v>
          </cell>
          <cell r="E13">
            <v>-937.2</v>
          </cell>
          <cell r="F13">
            <v>-170.6</v>
          </cell>
          <cell r="G13">
            <v>-47.2</v>
          </cell>
          <cell r="I13">
            <v>-54.3</v>
          </cell>
          <cell r="J13">
            <v>-23</v>
          </cell>
          <cell r="K13">
            <v>-1902.7</v>
          </cell>
          <cell r="L13">
            <v>0</v>
          </cell>
        </row>
        <row r="102">
          <cell r="D102">
            <v>-1107.2</v>
          </cell>
          <cell r="E102">
            <v>-48.6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  <cell r="K102">
            <v>-1155.8</v>
          </cell>
          <cell r="L102">
            <v>-158.19999999999999</v>
          </cell>
        </row>
        <row r="103">
          <cell r="D103">
            <v>-486.2</v>
          </cell>
          <cell r="E103">
            <v>-642.5</v>
          </cell>
          <cell r="F103">
            <v>-83.8</v>
          </cell>
          <cell r="G103">
            <v>0</v>
          </cell>
          <cell r="I103">
            <v>-25.5</v>
          </cell>
          <cell r="J103">
            <v>-9.1</v>
          </cell>
          <cell r="K103">
            <v>-1247.0999999999999</v>
          </cell>
          <cell r="L103">
            <v>-37.6</v>
          </cell>
        </row>
        <row r="142">
          <cell r="D142">
            <v>-509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  <cell r="J142">
            <v>0</v>
          </cell>
          <cell r="K142">
            <v>-509</v>
          </cell>
          <cell r="L142">
            <v>0</v>
          </cell>
        </row>
        <row r="143">
          <cell r="D143">
            <v>-194.5</v>
          </cell>
          <cell r="E143">
            <v>-252.6</v>
          </cell>
          <cell r="F143">
            <v>-33.6</v>
          </cell>
          <cell r="G143">
            <v>0</v>
          </cell>
          <cell r="I143">
            <v>0</v>
          </cell>
          <cell r="J143">
            <v>0</v>
          </cell>
          <cell r="K143">
            <v>-480.7</v>
          </cell>
          <cell r="L143">
            <v>0</v>
          </cell>
        </row>
        <row r="162">
          <cell r="D162">
            <v>-91.3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  <cell r="J162">
            <v>0</v>
          </cell>
          <cell r="K162">
            <v>-91.3</v>
          </cell>
          <cell r="L162">
            <v>-158.19999999999999</v>
          </cell>
        </row>
        <row r="163">
          <cell r="D163">
            <v>-23.4</v>
          </cell>
          <cell r="E163">
            <v>-181.2</v>
          </cell>
          <cell r="F163">
            <v>-10.4</v>
          </cell>
          <cell r="G163">
            <v>0</v>
          </cell>
          <cell r="I163">
            <v>0</v>
          </cell>
          <cell r="J163">
            <v>0</v>
          </cell>
          <cell r="K163">
            <v>-215</v>
          </cell>
          <cell r="L163">
            <v>-37.6</v>
          </cell>
        </row>
        <row r="189">
          <cell r="D189">
            <v>-1212.9000000000001</v>
          </cell>
          <cell r="E189">
            <v>-55.3</v>
          </cell>
          <cell r="F189">
            <v>0</v>
          </cell>
          <cell r="G189">
            <v>0</v>
          </cell>
          <cell r="I189">
            <v>0</v>
          </cell>
          <cell r="J189">
            <v>0</v>
          </cell>
          <cell r="K189">
            <v>-1268.2</v>
          </cell>
          <cell r="L189">
            <v>-171.4</v>
          </cell>
        </row>
        <row r="190">
          <cell r="D190">
            <v>-522.4</v>
          </cell>
          <cell r="E190">
            <v>-682.9</v>
          </cell>
          <cell r="F190">
            <v>-90.5</v>
          </cell>
          <cell r="G190">
            <v>0</v>
          </cell>
          <cell r="I190">
            <v>-23.7</v>
          </cell>
          <cell r="J190">
            <v>-14.9</v>
          </cell>
          <cell r="K190">
            <v>-1334.4</v>
          </cell>
          <cell r="L190">
            <v>-41.1</v>
          </cell>
        </row>
        <row r="209">
          <cell r="D209">
            <v>-553.20000000000005</v>
          </cell>
          <cell r="E209">
            <v>-55.3</v>
          </cell>
          <cell r="F209">
            <v>0</v>
          </cell>
          <cell r="G209">
            <v>0</v>
          </cell>
          <cell r="I209">
            <v>0</v>
          </cell>
          <cell r="J209">
            <v>0</v>
          </cell>
          <cell r="K209">
            <v>-608.5</v>
          </cell>
          <cell r="L209">
            <v>0</v>
          </cell>
        </row>
        <row r="210">
          <cell r="D210">
            <v>-317.3</v>
          </cell>
          <cell r="E210">
            <v>-225.7</v>
          </cell>
          <cell r="F210">
            <v>-43.7</v>
          </cell>
          <cell r="G210">
            <v>0</v>
          </cell>
          <cell r="I210">
            <v>-23.7</v>
          </cell>
          <cell r="J210">
            <v>-14.9</v>
          </cell>
          <cell r="K210">
            <v>-625.29999999999995</v>
          </cell>
          <cell r="L210">
            <v>0</v>
          </cell>
        </row>
        <row r="229">
          <cell r="D229">
            <v>-560</v>
          </cell>
          <cell r="E229">
            <v>0</v>
          </cell>
          <cell r="F229">
            <v>0</v>
          </cell>
          <cell r="G229">
            <v>0</v>
          </cell>
          <cell r="I229">
            <v>0</v>
          </cell>
          <cell r="J229">
            <v>0</v>
          </cell>
          <cell r="K229">
            <v>-560</v>
          </cell>
          <cell r="L229">
            <v>0</v>
          </cell>
        </row>
        <row r="230">
          <cell r="D230">
            <v>-183.2</v>
          </cell>
          <cell r="E230">
            <v>-267.8</v>
          </cell>
          <cell r="F230">
            <v>-35.299999999999997</v>
          </cell>
          <cell r="G230">
            <v>0</v>
          </cell>
          <cell r="I230">
            <v>0</v>
          </cell>
          <cell r="J230">
            <v>0</v>
          </cell>
          <cell r="K230">
            <v>-486.3</v>
          </cell>
          <cell r="L230">
            <v>0</v>
          </cell>
        </row>
        <row r="249">
          <cell r="D249">
            <v>-99.7</v>
          </cell>
          <cell r="E249">
            <v>0</v>
          </cell>
          <cell r="F249">
            <v>0</v>
          </cell>
          <cell r="G249">
            <v>0</v>
          </cell>
          <cell r="I249">
            <v>0</v>
          </cell>
          <cell r="J249">
            <v>0</v>
          </cell>
          <cell r="K249">
            <v>-99.7</v>
          </cell>
          <cell r="L249">
            <v>-171.4</v>
          </cell>
        </row>
        <row r="250">
          <cell r="D250">
            <v>-21.9</v>
          </cell>
          <cell r="E250">
            <v>-189.4</v>
          </cell>
          <cell r="F250">
            <v>-11.5</v>
          </cell>
          <cell r="G250">
            <v>0</v>
          </cell>
          <cell r="I250">
            <v>0</v>
          </cell>
          <cell r="J250">
            <v>0</v>
          </cell>
          <cell r="K250">
            <v>-222.8</v>
          </cell>
          <cell r="L250">
            <v>-41.1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WT_BS"/>
      <sheetName val="FWT_PL"/>
      <sheetName val="FWT_KR"/>
      <sheetName val="zmiany"/>
      <sheetName val="do SSF (II układ)"/>
      <sheetName val="do SSF Q2"/>
      <sheetName val="FWT Q2"/>
      <sheetName val="do SSF narastająco"/>
      <sheetName val="FWT segmenty_r"/>
      <sheetName val="rynki"/>
      <sheetName val="marża meldunek"/>
      <sheetName val="aktywa"/>
      <sheetName val="DZ"/>
      <sheetName val="DZ_aktywa"/>
      <sheetName val="EOB_dane_new"/>
      <sheetName val="EOB_dane"/>
      <sheetName val="EOB_"/>
      <sheetName val="eob_kws"/>
      <sheetName val="eob_aktywa"/>
      <sheetName val="IMPAIRMENT_new"/>
      <sheetName val="impairment"/>
      <sheetName val="P&amp;L"/>
      <sheetName val="KWS"/>
      <sheetName val="KWS_add"/>
      <sheetName val="econso_P"/>
      <sheetName val="econso BS"/>
      <sheetName val="econso KR"/>
      <sheetName val="KOR 01"/>
      <sheetName val="KOR 02"/>
      <sheetName val="KOR 03"/>
      <sheetName val="KOR 04 (cost  by nature)"/>
      <sheetName val="KOR 04 "/>
      <sheetName val="KOR 05"/>
      <sheetName val="KOR 06"/>
      <sheetName val="KOR 07"/>
      <sheetName val="KOR 08"/>
      <sheetName val="KOR 09"/>
      <sheetName val="KOR 10"/>
      <sheetName val="MSSF 16"/>
      <sheetName val="baza_klucz_podzial CCC eu"/>
      <sheetName val="kws i przychód EU - wyjąt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A12" t="str">
            <v>Koszty punktów handlu</v>
          </cell>
        </row>
        <row r="13">
          <cell r="A13" t="str">
            <v>Pozostałe koszty sprzedaży</v>
          </cell>
        </row>
        <row r="25">
          <cell r="B25" t="str">
            <v>Polska</v>
          </cell>
        </row>
        <row r="32">
          <cell r="A32" t="str">
            <v>Koszty punktów handlu</v>
          </cell>
        </row>
        <row r="33">
          <cell r="A33" t="str">
            <v>Pozostałe koszty sprzedaży</v>
          </cell>
        </row>
        <row r="45">
          <cell r="B45" t="str">
            <v>Europa Śr.-Wsch.</v>
          </cell>
        </row>
        <row r="52">
          <cell r="A52" t="str">
            <v>Koszty punktów handlu</v>
          </cell>
        </row>
        <row r="53">
          <cell r="A53" t="str">
            <v>Pozostałe koszty sprzedaży</v>
          </cell>
        </row>
        <row r="85">
          <cell r="B85" t="str">
            <v>Europa Zachodnia</v>
          </cell>
        </row>
        <row r="92">
          <cell r="A92" t="str">
            <v>Koszty punktów handlu</v>
          </cell>
        </row>
        <row r="93">
          <cell r="A93" t="str">
            <v>Pozostałe koszty sprzedaży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FA77-2D4A-422A-A85D-FB0FC7888443}">
  <dimension ref="A1:AF55"/>
  <sheetViews>
    <sheetView showGridLines="0" topLeftCell="A15" workbookViewId="0">
      <selection activeCell="C3" sqref="C3"/>
    </sheetView>
  </sheetViews>
  <sheetFormatPr defaultColWidth="0" defaultRowHeight="15" zeroHeight="1"/>
  <cols>
    <col min="1" max="1" width="3" customWidth="1"/>
    <col min="2" max="2" width="4.7109375" style="1" customWidth="1"/>
    <col min="3" max="3" width="49.85546875" style="2" customWidth="1"/>
    <col min="4" max="7" width="15.7109375" style="2" customWidth="1"/>
    <col min="8" max="8" width="8.5703125" customWidth="1"/>
    <col min="9" max="28" width="8.5703125" hidden="1"/>
    <col min="30" max="31" width="8.5703125" hidden="1"/>
    <col min="33" max="16384" width="8.5703125" hidden="1"/>
  </cols>
  <sheetData>
    <row r="1" spans="2:8"/>
    <row r="2" spans="2:8"/>
    <row r="3" spans="2:8"/>
    <row r="4" spans="2:8" ht="15.75" thickBot="1">
      <c r="B4" s="3" t="s">
        <v>0</v>
      </c>
      <c r="C4" s="4"/>
      <c r="D4" s="4" t="str">
        <f>OkresBiezR</f>
        <v>01.02.2022-31.07.2022</v>
      </c>
      <c r="E4" s="4" t="str">
        <f>OkresBiez_2Q</f>
        <v>01.05.2022-31.07.2022</v>
      </c>
      <c r="F4" s="4" t="str">
        <f>OkresPopR</f>
        <v>01.02.2021-31.07.2021</v>
      </c>
      <c r="G4" s="4" t="str">
        <f>OkresPop_2Q</f>
        <v>01.05.2021-31.07.2021</v>
      </c>
    </row>
    <row r="5" spans="2:8" ht="32.25" thickBot="1">
      <c r="B5" s="4"/>
      <c r="C5" s="4"/>
      <c r="D5" s="4" t="str">
        <f>OkresBiezPodpis</f>
        <v>niebadane, przeglądane</v>
      </c>
      <c r="E5" s="4" t="str">
        <f>Okres2Q</f>
        <v>niebadane, nieprzeglądane</v>
      </c>
      <c r="F5" s="4" t="str">
        <f>OkresPopPodpis</f>
        <v>niebadane, przeglądane, przekształcone*</v>
      </c>
      <c r="G5" s="4" t="str">
        <f>OkresPop_2Q_Podpis</f>
        <v>niebadane, nieprzeglądane, przekształcone*</v>
      </c>
      <c r="H5" s="5"/>
    </row>
    <row r="6" spans="2:8" ht="15.75" thickBot="1">
      <c r="B6" s="6"/>
      <c r="C6" s="6" t="s">
        <v>1</v>
      </c>
      <c r="D6" s="4"/>
      <c r="E6" s="4"/>
      <c r="F6" s="4"/>
      <c r="G6" s="4"/>
    </row>
    <row r="7" spans="2:8" ht="15.75" thickBot="1">
      <c r="B7" s="7"/>
      <c r="C7" s="8" t="s">
        <v>3</v>
      </c>
      <c r="D7" s="7">
        <f>[2]FWT_PL!F4</f>
        <v>4259.3999999999996</v>
      </c>
      <c r="E7" s="7">
        <f>[2]FWT_PL!G4</f>
        <v>2377.4</v>
      </c>
      <c r="F7" s="7">
        <f>[3]FWT_PL!F4</f>
        <v>3453.5</v>
      </c>
      <c r="G7" s="7">
        <f>[3]FWT_PL!G4</f>
        <v>2033.4</v>
      </c>
      <c r="H7" s="9"/>
    </row>
    <row r="8" spans="2:8" ht="15.75" thickBot="1">
      <c r="B8" s="7"/>
      <c r="C8" s="8" t="s">
        <v>4</v>
      </c>
      <c r="D8" s="7">
        <f>[2]FWT_PL!F5</f>
        <v>-2207.1999999999998</v>
      </c>
      <c r="E8" s="7">
        <f>[2]FWT_PL!G5</f>
        <v>-1248</v>
      </c>
      <c r="F8" s="7">
        <f>[3]FWT_PL!F5</f>
        <v>-1884</v>
      </c>
      <c r="G8" s="7">
        <f>[3]FWT_PL!G5</f>
        <v>-1074.3</v>
      </c>
      <c r="H8" s="9"/>
    </row>
    <row r="9" spans="2:8" ht="15.75" thickBot="1">
      <c r="B9" s="10"/>
      <c r="C9" s="6" t="s">
        <v>5</v>
      </c>
      <c r="D9" s="10">
        <f>SUM(D7:D8)</f>
        <v>2052.1999999999998</v>
      </c>
      <c r="E9" s="10">
        <f t="shared" ref="E9:G9" si="0">SUM(E7:E8)</f>
        <v>1129.4000000000001</v>
      </c>
      <c r="F9" s="10">
        <f t="shared" si="0"/>
        <v>1569.5</v>
      </c>
      <c r="G9" s="10">
        <f t="shared" si="0"/>
        <v>959.10000000000014</v>
      </c>
      <c r="H9" s="9"/>
    </row>
    <row r="10" spans="2:8" ht="15.75" thickBot="1">
      <c r="B10" s="7"/>
      <c r="C10" s="8" t="s">
        <v>6</v>
      </c>
      <c r="D10" s="7">
        <f>[2]FWT_PL!F9+[2]FWT_PL!F10</f>
        <v>-1789.3999999999999</v>
      </c>
      <c r="E10" s="7">
        <f>[2]FWT_PL!$G$9+[2]FWT_PL!$G$10</f>
        <v>-935.39999999999986</v>
      </c>
      <c r="F10" s="7">
        <f>[3]FWT_PL!$F$9+[3]FWT_PL!$F$10</f>
        <v>-1396.9</v>
      </c>
      <c r="G10" s="7">
        <f>[3]FWT_PL!$G$9+[3]FWT_PL!$G$10</f>
        <v>-756.3</v>
      </c>
      <c r="H10" s="9"/>
    </row>
    <row r="11" spans="2:8" ht="15.75" hidden="1" thickBot="1">
      <c r="B11" s="7"/>
      <c r="C11" s="8"/>
      <c r="D11" s="7"/>
      <c r="E11" s="7"/>
      <c r="F11" s="7"/>
      <c r="G11" s="7"/>
      <c r="H11" s="9"/>
    </row>
    <row r="12" spans="2:8" ht="15.75" thickBot="1">
      <c r="B12" s="7"/>
      <c r="C12" s="8" t="s">
        <v>7</v>
      </c>
      <c r="D12" s="7">
        <f>[2]FWT_PL!F11</f>
        <v>-185.7</v>
      </c>
      <c r="E12" s="7">
        <f>[2]FWT_PL!G11</f>
        <v>-92.1</v>
      </c>
      <c r="F12" s="7">
        <f>[3]FWT_PL!F11</f>
        <v>-193.2</v>
      </c>
      <c r="G12" s="7">
        <f>[3]FWT_PL!G11</f>
        <v>-122</v>
      </c>
      <c r="H12" s="9"/>
    </row>
    <row r="13" spans="2:8" ht="15.75" thickBot="1">
      <c r="B13" s="7"/>
      <c r="C13" s="8" t="s">
        <v>8</v>
      </c>
      <c r="D13" s="7">
        <f>[2]FWT_PL!F13</f>
        <v>27.1</v>
      </c>
      <c r="E13" s="7">
        <f>[2]FWT_PL!G13</f>
        <v>18.399999999999999</v>
      </c>
      <c r="F13" s="7">
        <f>[3]FWT_PL!F13</f>
        <v>25.6</v>
      </c>
      <c r="G13" s="7">
        <f>[3]FWT_PL!G13</f>
        <v>6.0999999999999899</v>
      </c>
      <c r="H13" s="9"/>
    </row>
    <row r="14" spans="2:8" ht="15.75" thickBot="1">
      <c r="B14" s="7"/>
      <c r="C14" s="8" t="s">
        <v>9</v>
      </c>
      <c r="D14" s="7">
        <f>[2]FWT_PL!F14</f>
        <v>-98.6</v>
      </c>
      <c r="E14" s="7">
        <f>[2]FWT_PL!G14</f>
        <v>-58.6</v>
      </c>
      <c r="F14" s="7">
        <f>[3]FWT_PL!F14</f>
        <v>-20.399999999999999</v>
      </c>
      <c r="G14" s="7">
        <f>[3]FWT_PL!G14</f>
        <v>-1.3</v>
      </c>
      <c r="H14" s="9"/>
    </row>
    <row r="15" spans="2:8" ht="21.75" thickBot="1">
      <c r="B15" s="7"/>
      <c r="C15" s="8" t="s">
        <v>10</v>
      </c>
      <c r="D15" s="7">
        <f>[2]FWT_PL!F15</f>
        <v>-30.8</v>
      </c>
      <c r="E15" s="7">
        <f>[2]FWT_PL!G15</f>
        <v>-30.4</v>
      </c>
      <c r="F15" s="7">
        <f>[3]FWT_PL!F15</f>
        <v>-7.8</v>
      </c>
      <c r="G15" s="7">
        <f>[3]FWT_PL!G15</f>
        <v>-7.8</v>
      </c>
      <c r="H15" s="9"/>
    </row>
    <row r="16" spans="2:8" ht="15.75" thickBot="1">
      <c r="B16" s="10"/>
      <c r="C16" s="6" t="s">
        <v>11</v>
      </c>
      <c r="D16" s="10">
        <f>SUM(D9:D15)</f>
        <v>-25.200000000000035</v>
      </c>
      <c r="E16" s="10">
        <f t="shared" ref="E16:G16" si="1">SUM(E9:E15)</f>
        <v>31.300000000000239</v>
      </c>
      <c r="F16" s="10">
        <f t="shared" si="1"/>
        <v>-23.200000000000077</v>
      </c>
      <c r="G16" s="10">
        <f t="shared" si="1"/>
        <v>77.800000000000182</v>
      </c>
      <c r="H16" s="9"/>
    </row>
    <row r="17" spans="2:8" ht="15.75" thickBot="1">
      <c r="B17" s="7"/>
      <c r="C17" s="8" t="s">
        <v>12</v>
      </c>
      <c r="D17" s="7">
        <f>[2]FWT_PL!F18</f>
        <v>18.600000000000001</v>
      </c>
      <c r="E17" s="7">
        <f>[2]FWT_PL!G18</f>
        <v>17.899999999999999</v>
      </c>
      <c r="F17" s="7">
        <f>[3]FWT_PL!F18</f>
        <v>8.9</v>
      </c>
      <c r="G17" s="7">
        <f>[3]FWT_PL!G18</f>
        <v>2.1</v>
      </c>
      <c r="H17" s="9"/>
    </row>
    <row r="18" spans="2:8" ht="28.35" customHeight="1" thickBot="1">
      <c r="B18" s="7"/>
      <c r="C18" s="8" t="s">
        <v>13</v>
      </c>
      <c r="D18" s="7">
        <f>[2]FWT_PL!F19</f>
        <v>0</v>
      </c>
      <c r="E18" s="7">
        <f>[2]FWT_PL!G19</f>
        <v>0</v>
      </c>
      <c r="F18" s="7">
        <f>[3]FWT_PL!F19</f>
        <v>-9.8000000000000007</v>
      </c>
      <c r="G18" s="7">
        <f>[3]FWT_PL!G19</f>
        <v>-4.5999999999999996</v>
      </c>
      <c r="H18" s="9"/>
    </row>
    <row r="19" spans="2:8" ht="15.75" thickBot="1">
      <c r="B19" s="7"/>
      <c r="C19" s="8" t="s">
        <v>14</v>
      </c>
      <c r="D19" s="7">
        <f>[2]FWT_PL!F20</f>
        <v>-205.2</v>
      </c>
      <c r="E19" s="7">
        <f>[2]FWT_PL!G20</f>
        <v>-106.5</v>
      </c>
      <c r="F19" s="7">
        <f>[3]FWT_PL!F20</f>
        <v>-63.7</v>
      </c>
      <c r="G19" s="7">
        <f>[3]FWT_PL!G20</f>
        <v>-31.4</v>
      </c>
      <c r="H19" s="9"/>
    </row>
    <row r="20" spans="2:8" ht="15.75" thickBot="1">
      <c r="B20" s="7"/>
      <c r="C20" s="8" t="s">
        <v>15</v>
      </c>
      <c r="D20" s="7">
        <f>[2]FWT_PL!F21</f>
        <v>0</v>
      </c>
      <c r="E20" s="7">
        <f>[2]FWT_PL!G21</f>
        <v>0</v>
      </c>
      <c r="F20" s="7">
        <f>[3]FWT_PL!F21</f>
        <v>0.1</v>
      </c>
      <c r="G20" s="7">
        <f>[3]FWT_PL!G21</f>
        <v>-1.5</v>
      </c>
      <c r="H20" s="9"/>
    </row>
    <row r="21" spans="2:8" ht="15.75" thickBot="1">
      <c r="B21" s="10"/>
      <c r="C21" s="6" t="s">
        <v>16</v>
      </c>
      <c r="D21" s="10">
        <f>SUM(D16:D20)</f>
        <v>-211.8</v>
      </c>
      <c r="E21" s="10">
        <f t="shared" ref="E21:G21" si="2">SUM(E16:E20)</f>
        <v>-57.299999999999763</v>
      </c>
      <c r="F21" s="10">
        <f t="shared" si="2"/>
        <v>-87.700000000000088</v>
      </c>
      <c r="G21" s="10">
        <f t="shared" si="2"/>
        <v>42.400000000000183</v>
      </c>
      <c r="H21" s="9"/>
    </row>
    <row r="22" spans="2:8" ht="15.75" thickBot="1">
      <c r="B22" s="7"/>
      <c r="C22" s="8" t="s">
        <v>17</v>
      </c>
      <c r="D22" s="11">
        <f>[2]FWT_PL!F24</f>
        <v>-2.4</v>
      </c>
      <c r="E22" s="11">
        <f>[2]FWT_PL!G24</f>
        <v>3.2</v>
      </c>
      <c r="F22" s="11">
        <f>[3]FWT_PL!F24</f>
        <v>-4.7</v>
      </c>
      <c r="G22" s="11">
        <f>[3]FWT_PL!G24</f>
        <v>-1.7</v>
      </c>
      <c r="H22" s="9"/>
    </row>
    <row r="23" spans="2:8" ht="15.75" thickBot="1">
      <c r="B23" s="10"/>
      <c r="C23" s="6" t="s">
        <v>18</v>
      </c>
      <c r="D23" s="10">
        <f>SUM(D21:D22)</f>
        <v>-214.20000000000002</v>
      </c>
      <c r="E23" s="10">
        <f t="shared" ref="E23:G23" si="3">SUM(E21:E22)</f>
        <v>-54.09999999999976</v>
      </c>
      <c r="F23" s="10">
        <f t="shared" si="3"/>
        <v>-92.400000000000091</v>
      </c>
      <c r="G23" s="10">
        <f t="shared" si="3"/>
        <v>40.70000000000018</v>
      </c>
      <c r="H23" s="9"/>
    </row>
    <row r="24" spans="2:8" ht="15.75" thickBot="1">
      <c r="B24" s="10"/>
      <c r="C24" s="6" t="s">
        <v>19</v>
      </c>
      <c r="D24" s="10"/>
      <c r="E24" s="10"/>
      <c r="F24" s="10"/>
      <c r="G24" s="10"/>
      <c r="H24" s="9"/>
    </row>
    <row r="25" spans="2:8" ht="15.75" thickBot="1">
      <c r="B25" s="10"/>
      <c r="C25" s="6" t="s">
        <v>20</v>
      </c>
      <c r="D25" s="10">
        <f>[2]FWT_PL!F27</f>
        <v>-42.5</v>
      </c>
      <c r="E25" s="10">
        <f>[2]FWT_PL!G27</f>
        <v>2.7</v>
      </c>
      <c r="F25" s="10">
        <f>[3]FWT_PL!F27</f>
        <v>27.6</v>
      </c>
      <c r="G25" s="10">
        <f>[3]FWT_PL!G27</f>
        <v>68.5</v>
      </c>
      <c r="H25" s="9"/>
    </row>
    <row r="26" spans="2:8" ht="15.75" thickBot="1">
      <c r="B26" s="10"/>
      <c r="C26" s="6" t="s">
        <v>21</v>
      </c>
      <c r="D26" s="10">
        <f>D25+D23</f>
        <v>-256.70000000000005</v>
      </c>
      <c r="E26" s="10">
        <f t="shared" ref="E26:G26" si="4">E25+E23</f>
        <v>-51.399999999999757</v>
      </c>
      <c r="F26" s="10">
        <f t="shared" si="4"/>
        <v>-64.800000000000097</v>
      </c>
      <c r="G26" s="10">
        <f t="shared" si="4"/>
        <v>109.20000000000019</v>
      </c>
      <c r="H26" s="9"/>
    </row>
    <row r="27" spans="2:8" ht="15.75" thickBot="1">
      <c r="B27" s="7"/>
      <c r="C27" s="8" t="s">
        <v>22</v>
      </c>
      <c r="D27" s="11">
        <f>[2]FWT_PL!F29</f>
        <v>-252.9</v>
      </c>
      <c r="E27" s="11">
        <f>[2]FWT_PL!G29</f>
        <v>-44.3</v>
      </c>
      <c r="F27" s="11">
        <f>[3]FWT_PL!F29</f>
        <v>-86.7</v>
      </c>
      <c r="G27" s="11">
        <f>[3]FWT_PL!G29</f>
        <v>99.2</v>
      </c>
      <c r="H27" s="9"/>
    </row>
    <row r="28" spans="2:8" ht="15.75" thickBot="1">
      <c r="B28" s="7"/>
      <c r="C28" s="8" t="s">
        <v>23</v>
      </c>
      <c r="D28" s="11">
        <f>[2]FWT_PL!F30</f>
        <v>-3.8</v>
      </c>
      <c r="E28" s="11">
        <f>[2]FWT_PL!G30</f>
        <v>-7.1</v>
      </c>
      <c r="F28" s="11">
        <f>[3]FWT_PL!F30</f>
        <v>21.9</v>
      </c>
      <c r="G28" s="11">
        <f>[3]FWT_PL!G30</f>
        <v>10</v>
      </c>
      <c r="H28" s="9"/>
    </row>
    <row r="29" spans="2:8" ht="15.75" thickBot="1">
      <c r="B29" s="10"/>
      <c r="C29" s="6" t="s">
        <v>24</v>
      </c>
      <c r="D29" s="10">
        <f>SUM(D31:D34)</f>
        <v>6.3</v>
      </c>
      <c r="E29" s="10">
        <f t="shared" ref="E29:G29" si="5">SUM(E31:E34)</f>
        <v>4.8999999999999995</v>
      </c>
      <c r="F29" s="10">
        <f t="shared" si="5"/>
        <v>3.4</v>
      </c>
      <c r="G29" s="10">
        <f t="shared" si="5"/>
        <v>4.5</v>
      </c>
      <c r="H29" s="9"/>
    </row>
    <row r="30" spans="2:8" ht="15.75" thickBot="1">
      <c r="B30" s="7"/>
      <c r="C30" s="8" t="s">
        <v>25</v>
      </c>
      <c r="D30" s="11"/>
      <c r="E30" s="11"/>
      <c r="F30" s="11"/>
      <c r="G30" s="11"/>
      <c r="H30" s="9"/>
    </row>
    <row r="31" spans="2:8" ht="15.75" thickBot="1">
      <c r="B31" s="7"/>
      <c r="C31" s="8" t="s">
        <v>26</v>
      </c>
      <c r="D31" s="11">
        <f>[2]FWT_PL!F32</f>
        <v>6.2</v>
      </c>
      <c r="E31" s="11">
        <f>[2]FWT_PL!G32</f>
        <v>4.8</v>
      </c>
      <c r="F31" s="11">
        <f>[3]FWT_PL!F32</f>
        <v>3.4</v>
      </c>
      <c r="G31" s="11">
        <f>[3]FWT_PL!G32</f>
        <v>4.5</v>
      </c>
      <c r="H31" s="9"/>
    </row>
    <row r="32" spans="2:8" ht="15.75" thickBot="1">
      <c r="B32" s="7"/>
      <c r="C32" s="8" t="s">
        <v>27</v>
      </c>
      <c r="D32" s="11"/>
      <c r="E32" s="11"/>
      <c r="F32" s="11"/>
      <c r="G32" s="11"/>
    </row>
    <row r="33" spans="2:8" ht="15.75" thickBot="1">
      <c r="B33" s="7"/>
      <c r="C33" s="8" t="s">
        <v>28</v>
      </c>
      <c r="D33" s="11">
        <f>[2]FWT_PL!F34</f>
        <v>0.1</v>
      </c>
      <c r="E33" s="11">
        <f>[2]FWT_PL!G34</f>
        <v>0.1</v>
      </c>
      <c r="F33" s="11">
        <v>0</v>
      </c>
      <c r="G33" s="11">
        <v>0</v>
      </c>
    </row>
    <row r="34" spans="2:8" ht="15.75" hidden="1" thickBot="1">
      <c r="B34" s="7"/>
      <c r="C34" s="12" t="s">
        <v>29</v>
      </c>
      <c r="D34" s="11">
        <f>[2]FWT_PL!$F$35</f>
        <v>0</v>
      </c>
      <c r="E34" s="11">
        <f>[2]FWT_PL!$F$35</f>
        <v>0</v>
      </c>
      <c r="F34" s="11">
        <v>0</v>
      </c>
      <c r="G34" s="11">
        <v>0</v>
      </c>
    </row>
    <row r="35" spans="2:8" ht="15.75" thickBot="1">
      <c r="B35" s="10"/>
      <c r="C35" s="6" t="s">
        <v>30</v>
      </c>
      <c r="D35" s="10">
        <f>SUM(D37:D40)</f>
        <v>-3.2</v>
      </c>
      <c r="E35" s="10">
        <f t="shared" ref="E35:G35" si="6">SUM(E37:E40)</f>
        <v>-7.8</v>
      </c>
      <c r="F35" s="10">
        <f t="shared" si="6"/>
        <v>-6.3000000000000007</v>
      </c>
      <c r="G35" s="10">
        <f t="shared" si="6"/>
        <v>-14.3</v>
      </c>
      <c r="H35" s="9"/>
    </row>
    <row r="36" spans="2:8" ht="15.75" thickBot="1">
      <c r="B36" s="7"/>
      <c r="C36" s="8" t="s">
        <v>25</v>
      </c>
      <c r="D36" s="11"/>
      <c r="E36" s="11"/>
      <c r="F36" s="11"/>
      <c r="G36" s="11"/>
      <c r="H36" s="9"/>
    </row>
    <row r="37" spans="2:8" ht="15.75" thickBot="1">
      <c r="B37" s="7"/>
      <c r="C37" s="8" t="s">
        <v>26</v>
      </c>
      <c r="D37" s="11">
        <f>[2]FWT_PL!F37</f>
        <v>0</v>
      </c>
      <c r="E37" s="11">
        <f>[2]FWT_PL!G37</f>
        <v>-4.5999999999999996</v>
      </c>
      <c r="F37" s="11">
        <f>[3]FWT_PL!F36</f>
        <v>-4.4000000000000004</v>
      </c>
      <c r="G37" s="11">
        <f>[3]FWT_PL!G36</f>
        <v>-4.4000000000000004</v>
      </c>
      <c r="H37" s="9"/>
    </row>
    <row r="38" spans="2:8" ht="21.75" thickBot="1">
      <c r="B38" s="7"/>
      <c r="C38" s="8" t="s">
        <v>31</v>
      </c>
      <c r="D38" s="11">
        <f>[2]FWT_PL!F38</f>
        <v>-3.2</v>
      </c>
      <c r="E38" s="11">
        <f>[2]FWT_PL!G38</f>
        <v>-3.2</v>
      </c>
      <c r="F38" s="11">
        <f>[3]FWT_PL!F37</f>
        <v>-1.9</v>
      </c>
      <c r="G38" s="11">
        <f>[3]FWT_PL!G37</f>
        <v>-9.9</v>
      </c>
      <c r="H38" s="9"/>
    </row>
    <row r="39" spans="2:8" ht="15.75" hidden="1" thickBot="1">
      <c r="B39" s="7"/>
      <c r="C39" s="8" t="s">
        <v>27</v>
      </c>
      <c r="D39" s="11"/>
      <c r="E39" s="11"/>
      <c r="F39" s="11"/>
      <c r="G39" s="11"/>
    </row>
    <row r="40" spans="2:8" ht="15.75" hidden="1" thickBot="1">
      <c r="B40" s="7"/>
      <c r="C40" s="8" t="s">
        <v>28</v>
      </c>
      <c r="D40" s="11">
        <f>[2]FWT_PL!$F$39</f>
        <v>0</v>
      </c>
      <c r="E40" s="11">
        <f>[2]FWT_PL!$F$39</f>
        <v>0</v>
      </c>
      <c r="F40" s="11">
        <v>0</v>
      </c>
      <c r="G40" s="11">
        <v>0</v>
      </c>
    </row>
    <row r="41" spans="2:8" ht="15.75" thickBot="1">
      <c r="B41" s="10"/>
      <c r="C41" s="6" t="s">
        <v>32</v>
      </c>
      <c r="D41" s="10">
        <f>D29+D35</f>
        <v>3.0999999999999996</v>
      </c>
      <c r="E41" s="10">
        <f>E29+E35</f>
        <v>-2.9000000000000004</v>
      </c>
      <c r="F41" s="10">
        <f t="shared" ref="F41:G41" si="7">F29+F35</f>
        <v>-2.9000000000000008</v>
      </c>
      <c r="G41" s="10">
        <f t="shared" si="7"/>
        <v>-9.8000000000000007</v>
      </c>
    </row>
    <row r="42" spans="2:8" ht="15.75" thickBot="1">
      <c r="B42" s="10"/>
      <c r="C42" s="6" t="s">
        <v>33</v>
      </c>
      <c r="D42" s="10">
        <f>[2]FWT_PL!F46</f>
        <v>-253.6</v>
      </c>
      <c r="E42" s="10">
        <f>[2]FWT_PL!G46</f>
        <v>-54.299999999999898</v>
      </c>
      <c r="F42" s="10">
        <f t="shared" ref="F42:G42" si="8">F26+F41</f>
        <v>-67.700000000000102</v>
      </c>
      <c r="G42" s="10">
        <f t="shared" si="8"/>
        <v>99.40000000000019</v>
      </c>
      <c r="H42" s="13"/>
    </row>
    <row r="43" spans="2:8" ht="15.75" thickBot="1">
      <c r="B43" s="7"/>
      <c r="C43" s="8" t="s">
        <v>34</v>
      </c>
      <c r="D43" s="11">
        <f>[2]FWT_PL!F48</f>
        <v>-250.1</v>
      </c>
      <c r="E43" s="11">
        <f>[2]FWT_PL!G48</f>
        <v>-46.8</v>
      </c>
      <c r="F43" s="11">
        <f>[3]FWT_PL!F47</f>
        <v>-88.9</v>
      </c>
      <c r="G43" s="11">
        <f>[3]FWT_PL!G47</f>
        <v>90.1</v>
      </c>
      <c r="H43" s="13"/>
    </row>
    <row r="44" spans="2:8" ht="15.75" thickBot="1">
      <c r="B44" s="7"/>
      <c r="C44" s="8" t="s">
        <v>35</v>
      </c>
      <c r="D44" s="11">
        <f>[2]FWT_PL!F49</f>
        <v>-204.4</v>
      </c>
      <c r="E44" s="11">
        <f>[2]FWT_PL!G49</f>
        <v>-41.7</v>
      </c>
      <c r="F44" s="11">
        <f>[3]FWT_PL!F48</f>
        <v>-110.2</v>
      </c>
      <c r="G44" s="11">
        <f>[3]FWT_PL!G48</f>
        <v>35.9</v>
      </c>
    </row>
    <row r="45" spans="2:8" ht="15.75" thickBot="1">
      <c r="B45" s="7"/>
      <c r="C45" s="8" t="s">
        <v>36</v>
      </c>
      <c r="D45" s="11">
        <f>[2]FWT_PL!F50</f>
        <v>-45.7</v>
      </c>
      <c r="E45" s="11">
        <f>[2]FWT_PL!G50</f>
        <v>-5.0999999999999996</v>
      </c>
      <c r="F45" s="11">
        <f>[3]FWT_PL!F49</f>
        <v>21.3</v>
      </c>
      <c r="G45" s="11">
        <f>[3]FWT_PL!G49</f>
        <v>54.2</v>
      </c>
    </row>
    <row r="46" spans="2:8" ht="15.75" thickBot="1">
      <c r="B46" s="7"/>
      <c r="C46" s="8" t="s">
        <v>37</v>
      </c>
      <c r="D46" s="11">
        <f>[2]FWT_PL!F51</f>
        <v>-3.5</v>
      </c>
      <c r="E46" s="11">
        <f>[2]FWT_PL!G51</f>
        <v>-7.5</v>
      </c>
      <c r="F46" s="11">
        <f>[3]FWT_PL!F50</f>
        <v>21.2</v>
      </c>
      <c r="G46" s="11">
        <f>[3]FWT_PL!G50</f>
        <v>9.3000000000000007</v>
      </c>
    </row>
    <row r="47" spans="2:8" ht="15.75" thickBot="1">
      <c r="B47" s="10"/>
      <c r="C47" s="6" t="s">
        <v>38</v>
      </c>
      <c r="D47" s="10">
        <f>ROUND([2]FWT_PL!F52,2)</f>
        <v>54.9</v>
      </c>
      <c r="E47" s="10">
        <f>ROUND([2]FWT_PL!G52,2)</f>
        <v>54.9</v>
      </c>
      <c r="F47" s="10">
        <v>54.9</v>
      </c>
      <c r="G47" s="10">
        <v>54.9</v>
      </c>
    </row>
    <row r="48" spans="2:8" ht="21.75" thickBot="1">
      <c r="B48" s="10"/>
      <c r="C48" s="6" t="s">
        <v>39</v>
      </c>
      <c r="D48" s="10">
        <f>ROUND(D27/D47,2)</f>
        <v>-4.6100000000000003</v>
      </c>
      <c r="E48" s="10">
        <f>ROUND(E27/E47,2)</f>
        <v>-0.81</v>
      </c>
      <c r="F48" s="10">
        <v>-1.58</v>
      </c>
      <c r="G48" s="10">
        <v>1.81</v>
      </c>
    </row>
    <row r="49" spans="2:7" ht="32.25" thickBot="1">
      <c r="B49" s="10"/>
      <c r="C49" s="6" t="s">
        <v>40</v>
      </c>
      <c r="D49" s="10">
        <f>ROUND((D23-D28)/D47,2)-0.01</f>
        <v>-3.84</v>
      </c>
      <c r="E49" s="10">
        <f>ROUND((E23-E28)/E47,2)-0.01</f>
        <v>-0.87</v>
      </c>
      <c r="F49" s="10">
        <v>-2.08</v>
      </c>
      <c r="G49" s="10">
        <v>0.56000000000000005</v>
      </c>
    </row>
    <row r="50" spans="2:7" ht="34.5" customHeight="1" thickBot="1">
      <c r="B50" s="10"/>
      <c r="C50" s="6" t="s">
        <v>41</v>
      </c>
      <c r="D50" s="10">
        <f>ROUND(D25/D47,2)</f>
        <v>-0.77</v>
      </c>
      <c r="E50" s="10">
        <f>ROUND(E25/E47,2)</f>
        <v>0.05</v>
      </c>
      <c r="F50" s="10">
        <v>0.5</v>
      </c>
      <c r="G50" s="10">
        <v>1.25</v>
      </c>
    </row>
    <row r="51" spans="2:7" ht="21.75" thickBot="1">
      <c r="B51" s="10"/>
      <c r="C51" s="6" t="s">
        <v>42</v>
      </c>
      <c r="D51" s="10">
        <f t="shared" ref="D51:E53" si="9">D48</f>
        <v>-4.6100000000000003</v>
      </c>
      <c r="E51" s="10">
        <f t="shared" si="9"/>
        <v>-0.81</v>
      </c>
      <c r="F51" s="10">
        <v>-1.58</v>
      </c>
      <c r="G51" s="10">
        <v>1.81</v>
      </c>
    </row>
    <row r="52" spans="2:7" ht="32.25" thickBot="1">
      <c r="B52" s="10"/>
      <c r="C52" s="6" t="s">
        <v>43</v>
      </c>
      <c r="D52" s="10">
        <f t="shared" si="9"/>
        <v>-3.84</v>
      </c>
      <c r="E52" s="10">
        <f t="shared" si="9"/>
        <v>-0.87</v>
      </c>
      <c r="F52" s="10">
        <v>-2.08</v>
      </c>
      <c r="G52" s="10">
        <v>0.56000000000000005</v>
      </c>
    </row>
    <row r="53" spans="2:7" ht="32.25" customHeight="1" thickBot="1">
      <c r="B53" s="10"/>
      <c r="C53" s="6" t="s">
        <v>44</v>
      </c>
      <c r="D53" s="10">
        <f t="shared" si="9"/>
        <v>-0.77</v>
      </c>
      <c r="E53" s="10">
        <f t="shared" si="9"/>
        <v>0.05</v>
      </c>
      <c r="F53" s="10">
        <v>0.5</v>
      </c>
      <c r="G53" s="10">
        <v>1.25</v>
      </c>
    </row>
    <row r="54" spans="2:7"/>
    <row r="55" spans="2:7"/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E7D8-395F-456F-B45B-C528677E838B}">
  <dimension ref="A1:G65"/>
  <sheetViews>
    <sheetView showGridLines="0" topLeftCell="A18" zoomScale="85" zoomScaleNormal="85" workbookViewId="0">
      <selection activeCell="C22" sqref="C22"/>
    </sheetView>
  </sheetViews>
  <sheetFormatPr defaultColWidth="0" defaultRowHeight="15" zeroHeight="1"/>
  <cols>
    <col min="1" max="2" width="5.140625" customWidth="1"/>
    <col min="3" max="3" width="35.7109375" customWidth="1"/>
    <col min="4" max="5" width="15.7109375" style="14" customWidth="1"/>
    <col min="6" max="7" width="7.5703125" customWidth="1"/>
    <col min="8" max="16384" width="9.140625" hidden="1"/>
  </cols>
  <sheetData>
    <row r="1" spans="2:5"/>
    <row r="2" spans="2:5"/>
    <row r="3" spans="2:5" ht="15.75" thickBot="1">
      <c r="B3" s="3"/>
      <c r="C3" s="4"/>
      <c r="D3" s="15" t="str">
        <f>OkresBiezBil</f>
        <v>31.07.2022</v>
      </c>
      <c r="E3" s="4" t="str">
        <f>OkresPopBil</f>
        <v>31.01.2022</v>
      </c>
    </row>
    <row r="4" spans="2:5" ht="17.850000000000001" customHeight="1" thickBot="1">
      <c r="B4" s="4"/>
      <c r="C4" s="4"/>
      <c r="D4" s="4" t="str">
        <f>OkresBiezPodpis</f>
        <v>niebadane, przeglądane</v>
      </c>
      <c r="E4" s="4" t="str">
        <f>OkresPopBil_Podpis</f>
        <v>badane</v>
      </c>
    </row>
    <row r="5" spans="2:5" ht="15.75" thickBot="1">
      <c r="B5" s="7"/>
      <c r="C5" s="8" t="s">
        <v>45</v>
      </c>
      <c r="D5" s="7">
        <f>[2]FWT_BS!F3</f>
        <v>345.7</v>
      </c>
      <c r="E5" s="7">
        <v>317.89999999999998</v>
      </c>
    </row>
    <row r="6" spans="2:5" ht="15.75" thickBot="1">
      <c r="B6" s="7"/>
      <c r="C6" s="8" t="s">
        <v>46</v>
      </c>
      <c r="D6" s="7">
        <f>[2]FWT_BS!F4</f>
        <v>204.1</v>
      </c>
      <c r="E6" s="7">
        <v>197.9</v>
      </c>
    </row>
    <row r="7" spans="2:5" ht="15.75" thickBot="1">
      <c r="B7" s="7"/>
      <c r="C7" s="8" t="s">
        <v>47</v>
      </c>
      <c r="D7" s="7">
        <f>[2]FWT_BS!F5</f>
        <v>639.20000000000005</v>
      </c>
      <c r="E7" s="7">
        <v>573.6</v>
      </c>
    </row>
    <row r="8" spans="2:5" ht="15.75" thickBot="1">
      <c r="B8" s="7"/>
      <c r="C8" s="8" t="s">
        <v>48</v>
      </c>
      <c r="D8" s="7">
        <f>[2]FWT_BS!F6</f>
        <v>644.6</v>
      </c>
      <c r="E8" s="7">
        <v>623.6</v>
      </c>
    </row>
    <row r="9" spans="2:5" ht="15.75" thickBot="1">
      <c r="B9" s="7"/>
      <c r="C9" s="8" t="s">
        <v>49</v>
      </c>
      <c r="D9" s="7">
        <f>[2]FWT_BS!F7</f>
        <v>89.5</v>
      </c>
      <c r="E9" s="7">
        <v>91.5</v>
      </c>
    </row>
    <row r="10" spans="2:5" ht="15.75" thickBot="1">
      <c r="B10" s="7"/>
      <c r="C10" s="8" t="s">
        <v>50</v>
      </c>
      <c r="D10" s="7">
        <f>[2]FWT_BS!F8</f>
        <v>1317.6</v>
      </c>
      <c r="E10" s="7">
        <v>1388.9</v>
      </c>
    </row>
    <row r="11" spans="2:5" ht="15.75" thickBot="1">
      <c r="B11" s="7"/>
      <c r="C11" s="8" t="s">
        <v>51</v>
      </c>
      <c r="D11" s="7">
        <f>[2]FWT_BS!F9</f>
        <v>179.8</v>
      </c>
      <c r="E11" s="7">
        <v>175.5</v>
      </c>
    </row>
    <row r="12" spans="2:5" ht="15.75" thickBot="1">
      <c r="B12" s="7"/>
      <c r="C12" s="8" t="s">
        <v>52</v>
      </c>
      <c r="D12" s="7">
        <f>[2]FWT_BS!F10</f>
        <v>0</v>
      </c>
      <c r="E12" s="7">
        <v>0</v>
      </c>
    </row>
    <row r="13" spans="2:5" ht="15.75" thickBot="1">
      <c r="B13" s="7"/>
      <c r="C13" s="8" t="s">
        <v>53</v>
      </c>
      <c r="D13" s="7">
        <f>[2]FWT_BS!F11</f>
        <v>11.2</v>
      </c>
      <c r="E13" s="7">
        <v>11.2</v>
      </c>
    </row>
    <row r="14" spans="2:5" ht="15.75" thickBot="1">
      <c r="B14" s="7"/>
      <c r="C14" s="8" t="s">
        <v>54</v>
      </c>
      <c r="D14" s="7">
        <f>[2]FWT_BS!F13</f>
        <v>0</v>
      </c>
      <c r="E14" s="7">
        <v>5.5</v>
      </c>
    </row>
    <row r="15" spans="2:5" ht="15.75" thickBot="1">
      <c r="B15" s="7"/>
      <c r="C15" s="8" t="s">
        <v>55</v>
      </c>
      <c r="D15" s="7">
        <f>[2]FWT_BS!F12</f>
        <v>0.1</v>
      </c>
      <c r="E15" s="7">
        <v>0.2</v>
      </c>
    </row>
    <row r="16" spans="2:5" ht="15.75" thickBot="1">
      <c r="B16" s="7"/>
      <c r="C16" s="8" t="s">
        <v>56</v>
      </c>
      <c r="D16" s="7">
        <f>[2]FWT_BS!F14</f>
        <v>0.9</v>
      </c>
      <c r="E16" s="7">
        <v>0.9</v>
      </c>
    </row>
    <row r="17" spans="2:5" ht="15.75" thickBot="1">
      <c r="B17" s="7"/>
      <c r="C17" s="8" t="s">
        <v>57</v>
      </c>
      <c r="D17" s="7">
        <f>[2]FWT_BS!F15</f>
        <v>6.1</v>
      </c>
      <c r="E17" s="7">
        <v>6.1</v>
      </c>
    </row>
    <row r="18" spans="2:5" ht="15.75" thickBot="1">
      <c r="B18" s="7"/>
      <c r="C18" s="8" t="s">
        <v>58</v>
      </c>
      <c r="D18" s="7">
        <f>[2]FWT_BS!F17</f>
        <v>0.2</v>
      </c>
      <c r="E18" s="7">
        <v>1</v>
      </c>
    </row>
    <row r="19" spans="2:5" ht="15.75" thickBot="1">
      <c r="B19" s="10"/>
      <c r="C19" s="6" t="s">
        <v>59</v>
      </c>
      <c r="D19" s="10">
        <f>[2]FWT_BS!F18</f>
        <v>3439</v>
      </c>
      <c r="E19" s="10">
        <f>SUM(E5:E18)</f>
        <v>3393.7999999999997</v>
      </c>
    </row>
    <row r="20" spans="2:5" ht="15.75" thickBot="1">
      <c r="B20" s="7"/>
      <c r="C20" s="8" t="s">
        <v>60</v>
      </c>
      <c r="D20" s="7">
        <f>[2]FWT_BS!F20</f>
        <v>2950.7</v>
      </c>
      <c r="E20" s="7">
        <v>2625.8</v>
      </c>
    </row>
    <row r="21" spans="2:5" ht="15.75" thickBot="1">
      <c r="B21" s="7"/>
      <c r="C21" s="8" t="s">
        <v>61</v>
      </c>
      <c r="D21" s="7">
        <f>[2]FWT_BS!F21</f>
        <v>165.8</v>
      </c>
      <c r="E21" s="7">
        <v>226.1</v>
      </c>
    </row>
    <row r="22" spans="2:5" ht="15.75" thickBot="1">
      <c r="B22" s="7"/>
      <c r="C22" s="8" t="s">
        <v>62</v>
      </c>
      <c r="D22" s="7">
        <f>[2]FWT_BS!F22</f>
        <v>39.700000000000003</v>
      </c>
      <c r="E22" s="7">
        <v>17.2</v>
      </c>
    </row>
    <row r="23" spans="2:5" ht="15.75" thickBot="1">
      <c r="B23" s="7"/>
      <c r="C23" s="8" t="s">
        <v>52</v>
      </c>
      <c r="D23" s="7">
        <f>[2]FWT_BS!F23</f>
        <v>0</v>
      </c>
      <c r="E23" s="7">
        <v>0</v>
      </c>
    </row>
    <row r="24" spans="2:5" ht="15.75" thickBot="1">
      <c r="B24" s="7"/>
      <c r="C24" s="8" t="s">
        <v>63</v>
      </c>
      <c r="D24" s="7">
        <f>[2]FWT_BS!F24</f>
        <v>278.39999999999998</v>
      </c>
      <c r="E24" s="7">
        <v>293.39999999999998</v>
      </c>
    </row>
    <row r="25" spans="2:5" ht="15.75" thickBot="1">
      <c r="B25" s="7"/>
      <c r="C25" s="8" t="s">
        <v>64</v>
      </c>
      <c r="D25" s="7">
        <f>[2]FWT_BS!F25</f>
        <v>710.1</v>
      </c>
      <c r="E25" s="7">
        <v>941.1</v>
      </c>
    </row>
    <row r="26" spans="2:5" ht="15.75" thickBot="1">
      <c r="B26" s="7"/>
      <c r="C26" s="8" t="s">
        <v>54</v>
      </c>
      <c r="D26" s="7">
        <f>[2]FWT_BS!F26</f>
        <v>0.5</v>
      </c>
      <c r="E26" s="7">
        <v>3.1</v>
      </c>
    </row>
    <row r="27" spans="2:5" ht="15.75" thickBot="1">
      <c r="B27" s="7"/>
      <c r="C27" s="8" t="s">
        <v>55</v>
      </c>
      <c r="D27" s="7">
        <f>[2]FWT_BS!F27</f>
        <v>0.3</v>
      </c>
      <c r="E27" s="7">
        <v>0.2</v>
      </c>
    </row>
    <row r="28" spans="2:5" ht="15.75" thickBot="1">
      <c r="B28" s="10"/>
      <c r="C28" s="6" t="s">
        <v>65</v>
      </c>
      <c r="D28" s="10">
        <f>[2]FWT_BS!F29</f>
        <v>4145.5</v>
      </c>
      <c r="E28" s="10">
        <f>SUM(E20:E27)</f>
        <v>4106.9000000000005</v>
      </c>
    </row>
    <row r="29" spans="2:5" ht="21.75" hidden="1" thickBot="1">
      <c r="B29" s="10"/>
      <c r="C29" s="6" t="s">
        <v>66</v>
      </c>
      <c r="D29" s="10">
        <f>[2]FWT_BS!F30</f>
        <v>0</v>
      </c>
      <c r="E29" s="10">
        <v>0</v>
      </c>
    </row>
    <row r="30" spans="2:5" ht="15.75" thickBot="1">
      <c r="B30" s="10"/>
      <c r="C30" s="6" t="s">
        <v>67</v>
      </c>
      <c r="D30" s="10">
        <f>[2]FWT_BS!F31</f>
        <v>7584.5</v>
      </c>
      <c r="E30" s="10">
        <f>E19+E28+E29</f>
        <v>7500.7000000000007</v>
      </c>
    </row>
    <row r="31" spans="2:5" ht="15.75" thickBot="1">
      <c r="B31" s="7"/>
      <c r="C31" s="8" t="s">
        <v>68</v>
      </c>
      <c r="D31" s="7">
        <f>[2]FWT_BS!F33</f>
        <v>1230.5</v>
      </c>
      <c r="E31" s="7">
        <v>1914.6</v>
      </c>
    </row>
    <row r="32" spans="2:5" ht="15.75" thickBot="1">
      <c r="B32" s="7"/>
      <c r="C32" s="8" t="s">
        <v>69</v>
      </c>
      <c r="D32" s="7">
        <f>[2]FWT_BS!F34</f>
        <v>40.299999999999997</v>
      </c>
      <c r="E32" s="7">
        <v>38.9</v>
      </c>
    </row>
    <row r="33" spans="2:5" ht="15.75" thickBot="1">
      <c r="B33" s="7"/>
      <c r="C33" s="8" t="s">
        <v>70</v>
      </c>
      <c r="D33" s="7">
        <f>[2]FWT_BS!F35</f>
        <v>4.8</v>
      </c>
      <c r="E33" s="7">
        <v>23.4</v>
      </c>
    </row>
    <row r="34" spans="2:5" ht="15.75" thickBot="1">
      <c r="B34" s="7"/>
      <c r="C34" s="8" t="s">
        <v>71</v>
      </c>
      <c r="D34" s="7">
        <f>[2]FWT_BS!F36</f>
        <v>13.3</v>
      </c>
      <c r="E34" s="7">
        <v>14.4</v>
      </c>
    </row>
    <row r="35" spans="2:5" ht="15.75" thickBot="1">
      <c r="B35" s="7"/>
      <c r="C35" s="8" t="s">
        <v>72</v>
      </c>
      <c r="D35" s="7">
        <f>[2]FWT_BS!F37</f>
        <v>15.3</v>
      </c>
      <c r="E35" s="7">
        <v>15.7</v>
      </c>
    </row>
    <row r="36" spans="2:5" ht="15.75" thickBot="1">
      <c r="B36" s="7"/>
      <c r="C36" s="8" t="s">
        <v>73</v>
      </c>
      <c r="D36" s="7">
        <f>[2]FWT_BS!F39</f>
        <v>1275.5999999999999</v>
      </c>
      <c r="E36" s="7">
        <v>1303.9000000000001</v>
      </c>
    </row>
    <row r="37" spans="2:5" ht="21.75" thickBot="1">
      <c r="B37" s="7"/>
      <c r="C37" s="8" t="s">
        <v>74</v>
      </c>
      <c r="D37" s="7">
        <f>[2]FWT_BS!F38</f>
        <v>60.1</v>
      </c>
      <c r="E37" s="7">
        <v>64.8</v>
      </c>
    </row>
    <row r="38" spans="2:5" ht="15.75" thickBot="1">
      <c r="B38" s="16"/>
      <c r="C38" s="8" t="s">
        <v>75</v>
      </c>
      <c r="D38" s="7">
        <f>[2]FWT_BS!$F$40</f>
        <v>8.8000000000000007</v>
      </c>
      <c r="E38" s="7">
        <v>34.5</v>
      </c>
    </row>
    <row r="39" spans="2:5" ht="15.75" thickBot="1">
      <c r="B39" s="10"/>
      <c r="C39" s="6" t="s">
        <v>76</v>
      </c>
      <c r="D39" s="10">
        <f>[2]FWT_BS!$F$41</f>
        <v>2648.7</v>
      </c>
      <c r="E39" s="10">
        <f>SUM(E31:E38)</f>
        <v>3410.2000000000007</v>
      </c>
    </row>
    <row r="40" spans="2:5" ht="15.75" thickBot="1">
      <c r="B40" s="7"/>
      <c r="C40" s="8" t="s">
        <v>68</v>
      </c>
      <c r="D40" s="7">
        <f>[2]FWT_BS!F43</f>
        <v>1335.1</v>
      </c>
      <c r="E40" s="7">
        <v>545</v>
      </c>
    </row>
    <row r="41" spans="2:5" ht="15.75" thickBot="1">
      <c r="B41" s="7"/>
      <c r="C41" s="8" t="s">
        <v>77</v>
      </c>
      <c r="D41" s="7">
        <f>[2]FWT_BS!F44</f>
        <v>1642.4</v>
      </c>
      <c r="E41" s="7">
        <v>1480.1</v>
      </c>
    </row>
    <row r="42" spans="2:5" ht="15.75" thickBot="1">
      <c r="B42" s="7"/>
      <c r="C42" s="8" t="s">
        <v>78</v>
      </c>
      <c r="D42" s="7">
        <f>[2]FWT_BS!F45</f>
        <v>512.20000000000005</v>
      </c>
      <c r="E42" s="7">
        <v>375.9</v>
      </c>
    </row>
    <row r="43" spans="2:5" ht="15.75" thickBot="1">
      <c r="B43" s="7"/>
      <c r="C43" s="8" t="s">
        <v>79</v>
      </c>
      <c r="D43" s="7">
        <f>[2]FWT_BS!F46</f>
        <v>0.3</v>
      </c>
      <c r="E43" s="7">
        <v>28.2</v>
      </c>
    </row>
    <row r="44" spans="2:5" ht="15.75" thickBot="1">
      <c r="B44" s="7"/>
      <c r="C44" s="8" t="s">
        <v>71</v>
      </c>
      <c r="D44" s="7">
        <f>[2]FWT_BS!F47</f>
        <v>16.3</v>
      </c>
      <c r="E44" s="7">
        <v>17.399999999999999</v>
      </c>
    </row>
    <row r="45" spans="2:5" ht="15.75" thickBot="1">
      <c r="B45" s="7"/>
      <c r="C45" s="8" t="s">
        <v>72</v>
      </c>
      <c r="D45" s="7">
        <f>[2]FWT_BS!F48</f>
        <v>0.6</v>
      </c>
      <c r="E45" s="7">
        <v>0.6</v>
      </c>
    </row>
    <row r="46" spans="2:5" ht="15.75" thickBot="1">
      <c r="B46" s="7"/>
      <c r="C46" s="8" t="s">
        <v>73</v>
      </c>
      <c r="D46" s="7">
        <f>[2]FWT_BS!F49</f>
        <v>471.4</v>
      </c>
      <c r="E46" s="7">
        <v>491.6</v>
      </c>
    </row>
    <row r="47" spans="2:5" ht="21.75" thickBot="1">
      <c r="B47" s="7"/>
      <c r="C47" s="8" t="s">
        <v>74</v>
      </c>
      <c r="D47" s="7">
        <f>[2]FWT_BS!F51</f>
        <v>0</v>
      </c>
      <c r="E47" s="7">
        <v>0.1</v>
      </c>
    </row>
    <row r="48" spans="2:5" ht="15.75" thickBot="1">
      <c r="B48" s="7"/>
      <c r="C48" s="8" t="s">
        <v>80</v>
      </c>
      <c r="D48" s="7">
        <f>[2]FWT_BS!$F$52</f>
        <v>26.8</v>
      </c>
      <c r="E48" s="7">
        <f>[2]FWT_BS!$H$52</f>
        <v>0</v>
      </c>
    </row>
    <row r="49" spans="2:5" ht="15.75" thickBot="1">
      <c r="B49" s="10"/>
      <c r="C49" s="6" t="s">
        <v>81</v>
      </c>
      <c r="D49" s="10">
        <f>[2]FWT_BS!F53</f>
        <v>4005.1</v>
      </c>
      <c r="E49" s="10">
        <f>SUM(E40:E47)</f>
        <v>2938.8999999999996</v>
      </c>
    </row>
    <row r="50" spans="2:5" ht="21.75" hidden="1" thickBot="1">
      <c r="B50" s="10"/>
      <c r="C50" s="6" t="s">
        <v>82</v>
      </c>
      <c r="D50" s="10">
        <f>[2]FWT_BS!F54</f>
        <v>0</v>
      </c>
      <c r="E50" s="10">
        <v>0</v>
      </c>
    </row>
    <row r="51" spans="2:5" ht="15.75" thickBot="1">
      <c r="B51" s="10"/>
      <c r="C51" s="6" t="s">
        <v>83</v>
      </c>
      <c r="D51" s="10">
        <f>[2]FWT_BS!F55</f>
        <v>6653.8</v>
      </c>
      <c r="E51" s="10">
        <f>E39+E49+E50</f>
        <v>6349.1</v>
      </c>
    </row>
    <row r="52" spans="2:5" ht="15.75" thickBot="1">
      <c r="B52" s="10"/>
      <c r="C52" s="6" t="s">
        <v>84</v>
      </c>
      <c r="D52" s="10">
        <f>[2]FWT_BS!$F$57</f>
        <v>930.7</v>
      </c>
      <c r="E52" s="10">
        <v>1151.5999999999999</v>
      </c>
    </row>
    <row r="53" spans="2:5" ht="15.75" thickBot="1">
      <c r="B53" s="10"/>
      <c r="C53" s="6" t="s">
        <v>85</v>
      </c>
      <c r="D53" s="17"/>
      <c r="E53" s="18"/>
    </row>
    <row r="54" spans="2:5" ht="15.75" thickBot="1">
      <c r="B54" s="7"/>
      <c r="C54" s="8" t="s">
        <v>86</v>
      </c>
      <c r="D54" s="7">
        <f>[2]FWT_BS!F60</f>
        <v>5.5</v>
      </c>
      <c r="E54" s="7">
        <v>5.5</v>
      </c>
    </row>
    <row r="55" spans="2:5" ht="24" customHeight="1" thickBot="1">
      <c r="B55" s="7"/>
      <c r="C55" s="19" t="s">
        <v>87</v>
      </c>
      <c r="D55" s="7">
        <f>[2]FWT_BS!F61</f>
        <v>1148</v>
      </c>
      <c r="E55" s="7">
        <v>1148</v>
      </c>
    </row>
    <row r="56" spans="2:5" ht="21.75" thickBot="1">
      <c r="B56" s="7"/>
      <c r="C56" s="8" t="s">
        <v>26</v>
      </c>
      <c r="D56" s="7">
        <f>[2]FWT_BS!F62</f>
        <v>19.600000000000001</v>
      </c>
      <c r="E56" s="7">
        <v>16.899999999999999</v>
      </c>
    </row>
    <row r="57" spans="2:5" ht="15.75" thickBot="1">
      <c r="B57" s="7"/>
      <c r="C57" s="8" t="s">
        <v>88</v>
      </c>
      <c r="D57" s="7">
        <f>[2]FWT_BS!F63</f>
        <v>0.1</v>
      </c>
      <c r="E57" s="7">
        <v>0.5</v>
      </c>
    </row>
    <row r="58" spans="2:5" ht="15.75" thickBot="1">
      <c r="B58" s="7"/>
      <c r="C58" s="8" t="s">
        <v>29</v>
      </c>
      <c r="D58" s="7">
        <f>[2]FWT_BS!F64</f>
        <v>1.6</v>
      </c>
      <c r="E58" s="7">
        <v>0.6</v>
      </c>
    </row>
    <row r="59" spans="2:5" ht="15.75" thickBot="1">
      <c r="B59" s="7"/>
      <c r="C59" s="8" t="s">
        <v>89</v>
      </c>
      <c r="D59" s="7">
        <f>[2]FWT_BS!F65</f>
        <v>-424.1</v>
      </c>
      <c r="E59" s="7">
        <v>-186.3</v>
      </c>
    </row>
    <row r="60" spans="2:5" ht="21.75" thickBot="1">
      <c r="B60" s="10"/>
      <c r="C60" s="6" t="s">
        <v>90</v>
      </c>
      <c r="D60" s="10">
        <f>[2]FWT_BS!F66</f>
        <v>750.7</v>
      </c>
      <c r="E60" s="10">
        <v>985.2</v>
      </c>
    </row>
    <row r="61" spans="2:5" ht="15.75" thickBot="1">
      <c r="B61" s="7"/>
      <c r="C61" s="8" t="s">
        <v>37</v>
      </c>
      <c r="D61" s="7">
        <f>[2]FWT_BS!F67</f>
        <v>180</v>
      </c>
      <c r="E61" s="7">
        <v>166.4</v>
      </c>
    </row>
    <row r="62" spans="2:5" ht="15.75" thickBot="1">
      <c r="B62" s="10"/>
      <c r="C62" s="6" t="s">
        <v>91</v>
      </c>
      <c r="D62" s="10">
        <f>[2]FWT_BS!F68</f>
        <v>930.7</v>
      </c>
      <c r="E62" s="10">
        <v>1151.5999999999999</v>
      </c>
    </row>
    <row r="63" spans="2:5" ht="15.75" thickBot="1">
      <c r="B63" s="10"/>
      <c r="C63" s="6" t="s">
        <v>92</v>
      </c>
      <c r="D63" s="10">
        <f>[2]FWT_BS!F69</f>
        <v>7584.5</v>
      </c>
      <c r="E63" s="10">
        <v>7500.7</v>
      </c>
    </row>
    <row r="64" spans="2:5"/>
    <row r="65"/>
  </sheetData>
  <mergeCells count="1">
    <mergeCell ref="D53:E53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64EB-ACAC-4772-BAEE-98DE22028870}">
  <dimension ref="A1:O54"/>
  <sheetViews>
    <sheetView showGridLines="0" topLeftCell="A27" zoomScale="115" zoomScaleNormal="115" workbookViewId="0">
      <selection activeCell="I1" sqref="I1:XFD1048576"/>
    </sheetView>
  </sheetViews>
  <sheetFormatPr defaultColWidth="0" defaultRowHeight="15" zeroHeight="1"/>
  <cols>
    <col min="1" max="1" width="2.140625" style="22" customWidth="1"/>
    <col min="2" max="2" width="5.140625" style="14" customWidth="1"/>
    <col min="3" max="3" width="35.85546875" customWidth="1"/>
    <col min="4" max="4" width="15.85546875" style="29" bestFit="1" customWidth="1"/>
    <col min="5" max="5" width="19" style="29" customWidth="1"/>
    <col min="6" max="6" width="16.28515625" style="29" bestFit="1" customWidth="1"/>
    <col min="7" max="7" width="16.7109375" style="29" bestFit="1" customWidth="1"/>
    <col min="8" max="8" width="8.85546875" customWidth="1"/>
    <col min="9" max="10" width="8.85546875" hidden="1"/>
    <col min="16" max="16384" width="8.85546875" hidden="1"/>
  </cols>
  <sheetData>
    <row r="1" spans="1:7">
      <c r="A1"/>
      <c r="D1" s="20"/>
      <c r="E1" s="20"/>
      <c r="F1" s="21"/>
      <c r="G1" s="21"/>
    </row>
    <row r="2" spans="1:7">
      <c r="D2" s="20"/>
      <c r="E2" s="20"/>
      <c r="F2" s="20"/>
      <c r="G2" s="20"/>
    </row>
    <row r="3" spans="1:7" ht="15.75" thickBot="1">
      <c r="B3" s="3" t="s">
        <v>0</v>
      </c>
      <c r="C3" s="4"/>
      <c r="D3" s="4" t="str">
        <f>OkresBiezR</f>
        <v>01.02.2022-31.07.2022</v>
      </c>
      <c r="E3" s="4" t="str">
        <f>OkresBiez_2Q</f>
        <v>01.05.2022-31.07.2022</v>
      </c>
      <c r="F3" s="4" t="str">
        <f>OkresPopR</f>
        <v>01.02.2021-31.07.2021</v>
      </c>
      <c r="G3" s="4" t="str">
        <f>OkresPop_2Q</f>
        <v>01.05.2021-31.07.2021</v>
      </c>
    </row>
    <row r="4" spans="1:7" ht="37.5" customHeight="1" thickBot="1">
      <c r="A4" s="23"/>
      <c r="B4" s="4"/>
      <c r="C4" s="4"/>
      <c r="D4" s="4" t="str">
        <f>OkresBiezPodpis</f>
        <v>niebadane, przeglądane</v>
      </c>
      <c r="E4" s="4" t="str">
        <f>Okres2Q</f>
        <v>niebadane, nieprzeglądane</v>
      </c>
      <c r="F4" s="4" t="str">
        <f>OkresPopPodpis</f>
        <v>niebadane, przeglądane, przekształcone*</v>
      </c>
      <c r="G4" s="4" t="str">
        <f>OkresPop_2Q_Podpis</f>
        <v>niebadane, nieprzeglądane, przekształcone*</v>
      </c>
    </row>
    <row r="5" spans="1:7" ht="15.75" thickBot="1">
      <c r="A5" s="24"/>
      <c r="B5" s="6"/>
      <c r="C5" s="6" t="s">
        <v>16</v>
      </c>
      <c r="D5" s="10">
        <f>'[5]CF nota'!C4</f>
        <v>-250</v>
      </c>
      <c r="E5" s="10">
        <f>D5-'[5]CF nota'!$D$4</f>
        <v>-54.199999999999989</v>
      </c>
      <c r="F5" s="10">
        <f>'[5]CF nota'!$G$4</f>
        <v>-63.6</v>
      </c>
      <c r="G5" s="10">
        <f>F5-'[5]CF nota'!$H$4</f>
        <v>107.1</v>
      </c>
    </row>
    <row r="6" spans="1:7" ht="21.75" thickBot="1">
      <c r="A6" s="24"/>
      <c r="B6" s="6"/>
      <c r="C6" s="6" t="s">
        <v>93</v>
      </c>
      <c r="D6" s="10">
        <f>'[5]CF nota'!C5</f>
        <v>-211.8</v>
      </c>
      <c r="E6" s="10">
        <f>D6-'[5]CF nota'!$D$5</f>
        <v>-57.300000000000011</v>
      </c>
      <c r="F6" s="10">
        <f>'[1]4_PL'!H21</f>
        <v>-87.700000000000088</v>
      </c>
      <c r="G6" s="10">
        <f>'[1]4_PL'!I21</f>
        <v>42.400000000000183</v>
      </c>
    </row>
    <row r="7" spans="1:7" ht="21.75" thickBot="1">
      <c r="A7" s="24"/>
      <c r="B7" s="6"/>
      <c r="C7" s="6" t="s">
        <v>94</v>
      </c>
      <c r="D7" s="10">
        <f>'[5]CF nota'!C6</f>
        <v>-38.200000000000003</v>
      </c>
      <c r="E7" s="10">
        <f>D7-'[5]CF nota'!$D$6</f>
        <v>3.0999999999999943</v>
      </c>
      <c r="F7" s="10">
        <f>25.1+-88.7-F6</f>
        <v>24.100000000000087</v>
      </c>
      <c r="G7" s="10">
        <v>64.7</v>
      </c>
    </row>
    <row r="8" spans="1:7" ht="15.75" thickBot="1">
      <c r="A8" s="25"/>
      <c r="B8" s="26"/>
      <c r="C8" s="8" t="s">
        <v>95</v>
      </c>
      <c r="D8" s="7">
        <f>'[5]CF nota'!C7</f>
        <v>295.8</v>
      </c>
      <c r="E8" s="7">
        <f>D8-'[5]CF nota'!$D$7</f>
        <v>147.80000000000001</v>
      </c>
      <c r="F8" s="7">
        <f>'[5]CF nota'!G7</f>
        <v>287.8</v>
      </c>
      <c r="G8" s="7">
        <f>F8-'[5]CF nota'!H7</f>
        <v>151.30000000000001</v>
      </c>
    </row>
    <row r="9" spans="1:7" ht="43.5" customHeight="1" thickBot="1">
      <c r="A9" s="25"/>
      <c r="B9" s="26"/>
      <c r="C9" s="8" t="s">
        <v>96</v>
      </c>
      <c r="D9" s="7">
        <f>'[5]CF nota'!C8</f>
        <v>48.6</v>
      </c>
      <c r="E9" s="7">
        <f>D9-'[5]CF nota'!$D$8</f>
        <v>10</v>
      </c>
      <c r="F9" s="7">
        <f>'[5]CF nota'!G8</f>
        <v>1.9</v>
      </c>
      <c r="G9" s="7">
        <f>F9-'[5]CF nota'!H8</f>
        <v>-34.1</v>
      </c>
    </row>
    <row r="10" spans="1:7" ht="15.75" thickBot="1">
      <c r="A10" s="25"/>
      <c r="B10" s="26"/>
      <c r="C10" s="8" t="s">
        <v>97</v>
      </c>
      <c r="D10" s="7">
        <f>'[5]CF nota'!C9</f>
        <v>-23.9</v>
      </c>
      <c r="E10" s="7">
        <f>D10-'[5]CF nota'!$D$9</f>
        <v>-26.7</v>
      </c>
      <c r="F10" s="7">
        <f>'[5]CF nota'!G9</f>
        <v>-20.6</v>
      </c>
      <c r="G10" s="7">
        <f>F10-'[5]CF nota'!H9</f>
        <v>-24.1</v>
      </c>
    </row>
    <row r="11" spans="1:7" ht="15.75" thickBot="1">
      <c r="A11" s="25"/>
      <c r="B11" s="26"/>
      <c r="C11" s="8" t="s">
        <v>98</v>
      </c>
      <c r="D11" s="7">
        <f>'[5]CF nota'!C10</f>
        <v>0</v>
      </c>
      <c r="E11" s="7">
        <f>D11-'[5]CF nota'!$D$10</f>
        <v>0</v>
      </c>
      <c r="F11" s="7">
        <f>'[5]CF nota'!G10</f>
        <v>-0.1</v>
      </c>
      <c r="G11" s="7">
        <f>F11-'[5]CF nota'!H10</f>
        <v>1.5</v>
      </c>
    </row>
    <row r="12" spans="1:7" ht="15.75" thickBot="1">
      <c r="A12" s="25"/>
      <c r="B12" s="26"/>
      <c r="C12" s="8" t="s">
        <v>99</v>
      </c>
      <c r="D12" s="7">
        <f>'[5]CF nota'!C11</f>
        <v>148.30000000000001</v>
      </c>
      <c r="E12" s="7">
        <f>D12-'[5]CF nota'!$D$11</f>
        <v>99.100000000000009</v>
      </c>
      <c r="F12" s="7">
        <f>'[5]CF nota'!G11</f>
        <v>45.4</v>
      </c>
      <c r="G12" s="7">
        <f>F12-'[5]CF nota'!H11</f>
        <v>22.4</v>
      </c>
    </row>
    <row r="13" spans="1:7" ht="15.75" thickBot="1">
      <c r="A13" s="25"/>
      <c r="B13" s="26"/>
      <c r="C13" s="8" t="s">
        <v>100</v>
      </c>
      <c r="D13" s="7">
        <f>'[5]CF nota'!C12</f>
        <v>10.3</v>
      </c>
      <c r="E13" s="7">
        <f>D13-'[5]CF nota'!$D$12</f>
        <v>-58.8</v>
      </c>
      <c r="F13" s="7">
        <f>'[5]CF nota'!G12</f>
        <v>-10.199999999999999</v>
      </c>
      <c r="G13" s="7">
        <f>F13-'[5]CF nota'!H12</f>
        <v>-15</v>
      </c>
    </row>
    <row r="14" spans="1:7" ht="15.75" thickBot="1">
      <c r="A14" s="25"/>
      <c r="B14" s="26"/>
      <c r="C14" s="8" t="s">
        <v>101</v>
      </c>
      <c r="D14" s="7">
        <f>'[5]CF nota'!C13</f>
        <v>-59.9</v>
      </c>
      <c r="E14" s="7">
        <f>D14-'[5]CF nota'!$D$13</f>
        <v>-39.200000000000003</v>
      </c>
      <c r="F14" s="7">
        <f>'[5]CF nota'!G13</f>
        <v>-69.8</v>
      </c>
      <c r="G14" s="7">
        <f>F14-'[5]CF nota'!H13</f>
        <v>-64.3</v>
      </c>
    </row>
    <row r="15" spans="1:7" ht="21.75" thickBot="1">
      <c r="A15" s="25"/>
      <c r="B15" s="6"/>
      <c r="C15" s="6" t="s">
        <v>102</v>
      </c>
      <c r="D15" s="10">
        <f>SUM(D5,D8:D14)</f>
        <v>169.20000000000002</v>
      </c>
      <c r="E15" s="10">
        <f>SUM(E5,E8:E14)</f>
        <v>78.000000000000028</v>
      </c>
      <c r="F15" s="10">
        <f t="shared" ref="F15:G15" si="0">SUM(F5,F8:F14)</f>
        <v>170.80000000000007</v>
      </c>
      <c r="G15" s="10">
        <f t="shared" si="0"/>
        <v>144.80000000000001</v>
      </c>
    </row>
    <row r="16" spans="1:7" ht="15.75" thickBot="1">
      <c r="A16" s="25"/>
      <c r="B16" s="6"/>
      <c r="C16" s="6" t="s">
        <v>103</v>
      </c>
      <c r="D16" s="27"/>
      <c r="E16" s="27"/>
      <c r="F16" s="27"/>
      <c r="G16" s="27"/>
    </row>
    <row r="17" spans="1:7" ht="15.75" thickBot="1">
      <c r="A17" s="25"/>
      <c r="B17" s="26"/>
      <c r="C17" s="8" t="s">
        <v>104</v>
      </c>
      <c r="D17" s="7">
        <f>'[5]CF nota'!C16</f>
        <v>-353.2</v>
      </c>
      <c r="E17" s="7">
        <f>D17-'[5]CF nota'!$D$16</f>
        <v>-201.79999999999998</v>
      </c>
      <c r="F17" s="7">
        <f>'[5]CF nota'!G16</f>
        <v>-264.3</v>
      </c>
      <c r="G17" s="7">
        <f>F17-'[5]CF nota'!H16</f>
        <v>-12.200000000000017</v>
      </c>
    </row>
    <row r="18" spans="1:7" ht="15.75" thickBot="1">
      <c r="A18" s="25"/>
      <c r="B18" s="26"/>
      <c r="C18" s="8" t="s">
        <v>105</v>
      </c>
      <c r="D18" s="7">
        <f>'[5]CF nota'!C17</f>
        <v>69.3</v>
      </c>
      <c r="E18" s="7">
        <f>D18-'[5]CF nota'!$D$17</f>
        <v>187.2</v>
      </c>
      <c r="F18" s="7">
        <f>'[5]CF nota'!G17</f>
        <v>-51.5</v>
      </c>
      <c r="G18" s="7">
        <f>F18-'[5]CF nota'!H17</f>
        <v>-16.899999999999999</v>
      </c>
    </row>
    <row r="19" spans="1:7" ht="21.75" thickBot="1">
      <c r="A19" s="25"/>
      <c r="B19" s="26"/>
      <c r="C19" s="8" t="s">
        <v>106</v>
      </c>
      <c r="D19" s="7">
        <f>'[5]CF nota'!C18</f>
        <v>320.39999999999998</v>
      </c>
      <c r="E19" s="7">
        <f>D19-'[5]CF nota'!$D$18</f>
        <v>277.39999999999998</v>
      </c>
      <c r="F19" s="7">
        <f>'[5]CF nota'!G18</f>
        <v>88.7</v>
      </c>
      <c r="G19" s="7">
        <f>F19-'[5]CF nota'!H18</f>
        <v>-130.60000000000002</v>
      </c>
    </row>
    <row r="20" spans="1:7" ht="15.75" thickBot="1">
      <c r="A20" s="25"/>
      <c r="B20" s="6"/>
      <c r="C20" s="6" t="s">
        <v>107</v>
      </c>
      <c r="D20" s="10">
        <f>SUM(D15,D17:D19)</f>
        <v>205.7</v>
      </c>
      <c r="E20" s="10">
        <f>SUM(E15,E17:E19)</f>
        <v>340.8</v>
      </c>
      <c r="F20" s="10">
        <f t="shared" ref="F20:G20" si="1">SUM(F15,F17:F19)</f>
        <v>-56.29999999999994</v>
      </c>
      <c r="G20" s="10">
        <f t="shared" si="1"/>
        <v>-14.900000000000034</v>
      </c>
    </row>
    <row r="21" spans="1:7" ht="15.75" thickBot="1">
      <c r="A21" s="25"/>
      <c r="B21" s="26"/>
      <c r="C21" s="8" t="s">
        <v>108</v>
      </c>
      <c r="D21" s="7">
        <f>'[5]CF nota'!$C$20</f>
        <v>5.6</v>
      </c>
      <c r="E21" s="7">
        <f>D21-'[5]CF nota'!$D$20</f>
        <v>5.3</v>
      </c>
      <c r="F21" s="7">
        <f>'[5]CF nota'!$G$20</f>
        <v>1</v>
      </c>
      <c r="G21" s="7">
        <f>F21-'[5]CF nota'!H20</f>
        <v>-2.8</v>
      </c>
    </row>
    <row r="22" spans="1:7" ht="21.75" thickBot="1">
      <c r="A22" s="25"/>
      <c r="B22" s="26"/>
      <c r="C22" s="8" t="s">
        <v>109</v>
      </c>
      <c r="D22" s="7">
        <f>'[5]CF nota'!$C$21</f>
        <v>44.4</v>
      </c>
      <c r="E22" s="7">
        <f>D22-'[5]CF nota'!$D$21</f>
        <v>23.599999999999998</v>
      </c>
      <c r="F22" s="7">
        <f>'[5]CF nota'!$G$21</f>
        <v>10.4</v>
      </c>
      <c r="G22" s="7">
        <f>F22-'[5]CF nota'!H21</f>
        <v>7.7</v>
      </c>
    </row>
    <row r="23" spans="1:7" ht="15.75" hidden="1" thickBot="1">
      <c r="A23" s="25"/>
      <c r="B23" s="26"/>
      <c r="C23" s="28" t="s">
        <v>110</v>
      </c>
      <c r="D23" s="7"/>
      <c r="E23" s="7"/>
      <c r="F23" s="7"/>
      <c r="G23" s="7">
        <f>F23-'[5]CF nota'!H22</f>
        <v>0</v>
      </c>
    </row>
    <row r="24" spans="1:7" ht="15.75" hidden="1" thickBot="1">
      <c r="A24" s="25"/>
      <c r="B24" s="26"/>
      <c r="C24" s="28" t="s">
        <v>111</v>
      </c>
      <c r="D24" s="7" t="str">
        <f>[2]FWT_CF!F29</f>
        <v/>
      </c>
      <c r="E24" s="7"/>
      <c r="F24" s="7">
        <v>0</v>
      </c>
      <c r="G24" s="7">
        <v>0</v>
      </c>
    </row>
    <row r="25" spans="1:7" ht="21.75" thickBot="1">
      <c r="A25" s="25"/>
      <c r="B25" s="26"/>
      <c r="C25" s="8" t="s">
        <v>112</v>
      </c>
      <c r="D25" s="7">
        <f>'[5]CF nota'!$C$24</f>
        <v>-246</v>
      </c>
      <c r="E25" s="7">
        <f>D25-'[5]CF nota'!$D$24</f>
        <v>-169.5</v>
      </c>
      <c r="F25" s="7">
        <f>'[5]CF nota'!$G$24</f>
        <v>-129.30000000000001</v>
      </c>
      <c r="G25" s="7">
        <f>F25-'[5]CF nota'!H24</f>
        <v>-87.100000000000009</v>
      </c>
    </row>
    <row r="26" spans="1:7" ht="15.75" hidden="1" thickBot="1">
      <c r="A26" s="25"/>
      <c r="B26" s="26"/>
      <c r="C26" s="28" t="s">
        <v>113</v>
      </c>
      <c r="D26" s="7"/>
      <c r="E26" s="7"/>
      <c r="F26" s="7"/>
      <c r="G26" s="7">
        <f>F26-'[5]CF nota'!H25</f>
        <v>0</v>
      </c>
    </row>
    <row r="27" spans="1:7" ht="31.5" customHeight="1" thickBot="1">
      <c r="A27" s="25"/>
      <c r="B27" s="26"/>
      <c r="C27" s="12" t="str">
        <f>[2]FWT_CF!$D$33</f>
        <v>Wpływ z tytułu sprzedaży NG2 s.a.r.l. oraz Karl Voegele AG</v>
      </c>
      <c r="D27" s="7">
        <v>0</v>
      </c>
      <c r="E27" s="7">
        <v>0</v>
      </c>
      <c r="F27" s="7">
        <f>'[5]CF nota'!$G$29</f>
        <v>51.5</v>
      </c>
      <c r="G27" s="7">
        <f>F27-'[5]CF nota'!H26</f>
        <v>51.5</v>
      </c>
    </row>
    <row r="28" spans="1:7" ht="15.75" hidden="1" thickBot="1">
      <c r="A28" s="25"/>
      <c r="B28" s="26"/>
      <c r="C28" s="28" t="s">
        <v>114</v>
      </c>
      <c r="D28" s="7"/>
      <c r="E28" s="7"/>
      <c r="F28" s="7"/>
      <c r="G28" s="7">
        <f>F28-'[5]CF nota'!H27</f>
        <v>0</v>
      </c>
    </row>
    <row r="29" spans="1:7" ht="15.75" hidden="1" thickBot="1">
      <c r="A29" s="25"/>
      <c r="B29" s="26"/>
      <c r="C29" s="28" t="s">
        <v>115</v>
      </c>
      <c r="D29" s="7"/>
      <c r="E29" s="7"/>
      <c r="F29" s="7"/>
      <c r="G29" s="7">
        <f>F29-'[5]CF nota'!H28</f>
        <v>0</v>
      </c>
    </row>
    <row r="30" spans="1:7" ht="14.25" customHeight="1" thickBot="1">
      <c r="A30" s="25"/>
      <c r="B30" s="26"/>
      <c r="C30" s="8" t="s">
        <v>116</v>
      </c>
      <c r="D30" s="7">
        <f>'[5]CF nota'!$C$31</f>
        <v>-3</v>
      </c>
      <c r="E30" s="7">
        <f>D30</f>
        <v>-3</v>
      </c>
      <c r="F30" s="7">
        <f>'[5]CF nota'!$G$31</f>
        <v>0</v>
      </c>
      <c r="G30" s="7">
        <f>F30-'[5]CF nota'!H29</f>
        <v>0</v>
      </c>
    </row>
    <row r="31" spans="1:7" ht="21.75" hidden="1" thickBot="1">
      <c r="A31" s="25"/>
      <c r="B31" s="26"/>
      <c r="C31" s="28" t="s">
        <v>117</v>
      </c>
      <c r="D31" s="7"/>
      <c r="E31" s="7"/>
      <c r="F31" s="7"/>
      <c r="G31" s="7">
        <f>F31-'[5]CF nota'!H30</f>
        <v>0</v>
      </c>
    </row>
    <row r="32" spans="1:7" ht="15.75" thickBot="1">
      <c r="A32" s="25"/>
      <c r="B32" s="6"/>
      <c r="C32" s="6" t="s">
        <v>118</v>
      </c>
      <c r="D32" s="10">
        <f>SUM(D21:D31)</f>
        <v>-199</v>
      </c>
      <c r="E32" s="10">
        <f>SUM(E21:E31)</f>
        <v>-143.6</v>
      </c>
      <c r="F32" s="10">
        <f t="shared" ref="F32:G32" si="2">SUM(F21:F31)</f>
        <v>-66.400000000000006</v>
      </c>
      <c r="G32" s="10">
        <f t="shared" si="2"/>
        <v>-30.700000000000003</v>
      </c>
    </row>
    <row r="33" spans="1:7" ht="17.25" customHeight="1" thickBot="1">
      <c r="A33" s="25"/>
      <c r="B33" s="26"/>
      <c r="C33" s="8" t="s">
        <v>119</v>
      </c>
      <c r="D33" s="7">
        <f>'[5]CF nota'!$C$36</f>
        <v>67.400000000000006</v>
      </c>
      <c r="E33" s="7">
        <f>D33-'[5]CF nota'!$D$36</f>
        <v>67.400000000000006</v>
      </c>
      <c r="F33" s="7">
        <f>'[5]CF nota'!$G$36</f>
        <v>919.8</v>
      </c>
      <c r="G33" s="7">
        <f>F33-'[5]CF nota'!H36</f>
        <v>848.59999999999991</v>
      </c>
    </row>
    <row r="34" spans="1:7" ht="15.75" hidden="1" thickBot="1">
      <c r="A34" s="25"/>
      <c r="B34" s="26"/>
      <c r="C34" s="28" t="s">
        <v>120</v>
      </c>
      <c r="D34" s="7"/>
      <c r="E34" s="7"/>
      <c r="F34" s="7"/>
      <c r="G34" s="7"/>
    </row>
    <row r="35" spans="1:7" ht="21.75" thickBot="1">
      <c r="A35" s="25"/>
      <c r="B35" s="26"/>
      <c r="C35" s="12" t="s">
        <v>121</v>
      </c>
      <c r="D35" s="7">
        <v>0</v>
      </c>
      <c r="E35" s="7">
        <v>0</v>
      </c>
      <c r="F35" s="7">
        <f>'[5]CF nota'!$G$37</f>
        <v>-10.199999999999999</v>
      </c>
      <c r="G35" s="7">
        <f>F35-'[5]CF nota'!H37</f>
        <v>0.30000000000000071</v>
      </c>
    </row>
    <row r="36" spans="1:7" ht="15.75" thickBot="1">
      <c r="A36" s="25"/>
      <c r="B36" s="26"/>
      <c r="C36" s="8" t="s">
        <v>122</v>
      </c>
      <c r="D36" s="7">
        <f>'[5]CF nota'!$C$38</f>
        <v>-28.3</v>
      </c>
      <c r="E36" s="7">
        <f>D36-'[5]CF nota'!$D$38</f>
        <v>38</v>
      </c>
      <c r="F36" s="7">
        <f>'[5]CF nota'!$G$38</f>
        <v>-878.9</v>
      </c>
      <c r="G36" s="7">
        <f>F36-'[5]CF nota'!H38</f>
        <v>-840.5</v>
      </c>
    </row>
    <row r="37" spans="1:7" ht="15.75" hidden="1" thickBot="1">
      <c r="A37" s="25"/>
      <c r="B37" s="26"/>
      <c r="C37" s="28" t="s">
        <v>123</v>
      </c>
      <c r="D37" s="7"/>
      <c r="E37" s="7"/>
      <c r="F37" s="7"/>
      <c r="G37" s="7">
        <f>F37-'[5]CF nota'!H39</f>
        <v>0</v>
      </c>
    </row>
    <row r="38" spans="1:7" ht="15.75" thickBot="1">
      <c r="A38" s="25"/>
      <c r="B38" s="26"/>
      <c r="C38" s="8" t="s">
        <v>124</v>
      </c>
      <c r="D38" s="7">
        <f>'[5]CF nota'!$C$41</f>
        <v>-217.2</v>
      </c>
      <c r="E38" s="7">
        <f>D38-'[5]CF nota'!$D$41</f>
        <v>-61.699999999999989</v>
      </c>
      <c r="F38" s="7">
        <f>'[5]CF nota'!$G$41</f>
        <v>-172.7</v>
      </c>
      <c r="G38" s="7">
        <f>F38-'[5]CF nota'!H41</f>
        <v>-88.299999999999983</v>
      </c>
    </row>
    <row r="39" spans="1:7" ht="15.75" thickBot="1">
      <c r="A39" s="25"/>
      <c r="B39" s="26"/>
      <c r="C39" s="8" t="s">
        <v>125</v>
      </c>
      <c r="D39" s="7">
        <f>'[5]CF nota'!$C$42</f>
        <v>-83.6</v>
      </c>
      <c r="E39" s="7">
        <f>D39-'[5]CF nota'!$D$42</f>
        <v>-54.499999999999993</v>
      </c>
      <c r="F39" s="7">
        <f>'[5]CF nota'!$G$42</f>
        <v>-41.8</v>
      </c>
      <c r="G39" s="7">
        <f>F39-'[5]CF nota'!H42</f>
        <v>-26.699999999999996</v>
      </c>
    </row>
    <row r="40" spans="1:7" ht="15.75" thickBot="1">
      <c r="A40" s="25"/>
      <c r="B40" s="26"/>
      <c r="C40" s="8" t="s">
        <v>126</v>
      </c>
      <c r="D40" s="7">
        <f>'[5]CF nota'!$C$45</f>
        <v>24</v>
      </c>
      <c r="E40" s="7">
        <f>D40-'[5]CF nota'!$D$45</f>
        <v>24</v>
      </c>
      <c r="F40" s="7">
        <f>'[5]CF nota'!$G$45</f>
        <v>0</v>
      </c>
      <c r="G40" s="7">
        <f>F40-'[5]CF nota'!H43</f>
        <v>0</v>
      </c>
    </row>
    <row r="41" spans="1:7" ht="15.75" hidden="1" thickBot="1">
      <c r="A41" s="25"/>
      <c r="B41" s="26"/>
      <c r="C41" s="28" t="s">
        <v>127</v>
      </c>
      <c r="D41" s="7"/>
      <c r="E41" s="7"/>
      <c r="F41" s="7"/>
      <c r="G41" s="7">
        <f>F41-'[5]CF nota'!H44</f>
        <v>0</v>
      </c>
    </row>
    <row r="42" spans="1:7" ht="15.75" thickBot="1">
      <c r="A42" s="25"/>
      <c r="B42" s="26"/>
      <c r="C42" s="12" t="s">
        <v>128</v>
      </c>
      <c r="D42" s="7">
        <v>0</v>
      </c>
      <c r="E42" s="7">
        <v>0</v>
      </c>
      <c r="F42" s="7">
        <f>'[5]CF nota'!$G$43</f>
        <v>-360</v>
      </c>
      <c r="G42" s="7">
        <f>F42-'[5]CF nota'!H45</f>
        <v>-360</v>
      </c>
    </row>
    <row r="43" spans="1:7" ht="25.5" customHeight="1" thickBot="1">
      <c r="A43" s="25"/>
      <c r="B43" s="26"/>
      <c r="C43" s="12" t="s">
        <v>129</v>
      </c>
      <c r="D43" s="7">
        <v>0</v>
      </c>
      <c r="E43" s="7">
        <v>0</v>
      </c>
      <c r="F43" s="7">
        <f>'[5]CF nota'!$G$44</f>
        <v>1000</v>
      </c>
      <c r="G43" s="7">
        <f>F43-'[5]CF nota'!H46</f>
        <v>1000</v>
      </c>
    </row>
    <row r="44" spans="1:7" ht="15.75" hidden="1" thickBot="1">
      <c r="A44" s="25"/>
      <c r="B44" s="26"/>
      <c r="C44" s="28" t="s">
        <v>130</v>
      </c>
      <c r="D44" s="7"/>
      <c r="E44" s="7"/>
      <c r="F44" s="7"/>
      <c r="G44" s="7">
        <f>F44-'[5]CF nota'!H47</f>
        <v>0</v>
      </c>
    </row>
    <row r="45" spans="1:7" ht="15.75" hidden="1" thickBot="1">
      <c r="A45" s="25"/>
      <c r="B45" s="26"/>
      <c r="C45" s="28" t="s">
        <v>131</v>
      </c>
      <c r="D45" s="7"/>
      <c r="E45" s="7"/>
      <c r="F45" s="7"/>
      <c r="G45" s="7"/>
    </row>
    <row r="46" spans="1:7" ht="15.75" thickBot="1">
      <c r="A46" s="25"/>
      <c r="B46" s="6"/>
      <c r="C46" s="6" t="s">
        <v>132</v>
      </c>
      <c r="D46" s="10">
        <f>SUM(D33:D45)</f>
        <v>-237.69999999999993</v>
      </c>
      <c r="E46" s="10">
        <f>SUM(E33:E45)</f>
        <v>13.200000000000024</v>
      </c>
      <c r="F46" s="10">
        <f t="shared" ref="F46:G46" si="3">SUM(F33:F45)</f>
        <v>456.19999999999993</v>
      </c>
      <c r="G46" s="10">
        <f t="shared" si="3"/>
        <v>533.39999999999986</v>
      </c>
    </row>
    <row r="47" spans="1:7" ht="15.75" thickBot="1">
      <c r="A47" s="25"/>
      <c r="B47" s="6"/>
      <c r="C47" s="6" t="s">
        <v>133</v>
      </c>
      <c r="D47" s="10">
        <f>'[5]CF nota'!$C$49</f>
        <v>-231</v>
      </c>
      <c r="E47" s="10">
        <f>D47-'[5]CF nota'!$D$49</f>
        <v>210.39999999999998</v>
      </c>
      <c r="F47" s="10">
        <f>'[5]CF nota'!$G49</f>
        <v>333.5</v>
      </c>
      <c r="G47" s="10">
        <f>F47-'[5]CF nota'!$H$49</f>
        <v>487.8</v>
      </c>
    </row>
    <row r="48" spans="1:7" ht="21.75" thickBot="1">
      <c r="A48" s="25"/>
      <c r="B48" s="26"/>
      <c r="C48" s="8" t="s">
        <v>134</v>
      </c>
      <c r="D48" s="7">
        <f>'[5]CF nota'!$C$50</f>
        <v>-231</v>
      </c>
      <c r="E48" s="7">
        <f>D48-'[5]CF nota'!$D$50</f>
        <v>210.39999999999998</v>
      </c>
      <c r="F48" s="7">
        <f>'[5]CF nota'!$G$50</f>
        <v>333.5</v>
      </c>
      <c r="G48" s="7">
        <f>F48-'[5]CF nota'!$H$50</f>
        <v>487.7</v>
      </c>
    </row>
    <row r="49" spans="1:7" ht="21.75" thickBot="1">
      <c r="A49" s="25"/>
      <c r="B49" s="26"/>
      <c r="C49" s="8" t="s">
        <v>135</v>
      </c>
      <c r="D49" s="7">
        <v>0</v>
      </c>
      <c r="E49" s="7">
        <f>D49-'[5]CF nota'!$D$52</f>
        <v>5.9</v>
      </c>
      <c r="F49" s="7">
        <v>0</v>
      </c>
      <c r="G49" s="7">
        <f>F49-'[5]CF nota'!$H$52</f>
        <v>0</v>
      </c>
    </row>
    <row r="50" spans="1:7" ht="21.75" hidden="1" thickBot="1">
      <c r="A50" s="25"/>
      <c r="B50" s="26"/>
      <c r="C50" s="28" t="s">
        <v>136</v>
      </c>
      <c r="D50" s="7"/>
      <c r="E50" s="7"/>
      <c r="F50" s="7"/>
      <c r="G50" s="7">
        <f>F50-'[5]CF nota'!$H$51</f>
        <v>-0.1</v>
      </c>
    </row>
    <row r="51" spans="1:7" ht="15.75" thickBot="1">
      <c r="A51" s="25"/>
      <c r="B51" s="6"/>
      <c r="C51" s="6" t="s">
        <v>137</v>
      </c>
      <c r="D51" s="10">
        <f>'[5]CF nota'!C53</f>
        <v>941.1</v>
      </c>
      <c r="E51" s="10">
        <v>493.8</v>
      </c>
      <c r="F51" s="10">
        <f>'[5]CF nota'!G53</f>
        <v>458.7</v>
      </c>
      <c r="G51" s="10">
        <f>'[5]CF nota'!$H$54</f>
        <v>304.5</v>
      </c>
    </row>
    <row r="52" spans="1:7" ht="15.75" thickBot="1">
      <c r="A52" s="25"/>
      <c r="B52" s="6"/>
      <c r="C52" s="6" t="s">
        <v>138</v>
      </c>
      <c r="D52" s="10">
        <f>'[5]CF nota'!C54</f>
        <v>710.1</v>
      </c>
      <c r="E52" s="10">
        <v>710.1</v>
      </c>
      <c r="F52" s="10">
        <f>'[5]CF nota'!G54</f>
        <v>792.2</v>
      </c>
      <c r="G52" s="10">
        <f>G47+G51</f>
        <v>792.3</v>
      </c>
    </row>
    <row r="53" spans="1:7"/>
    <row r="54" spans="1:7"/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3610-4600-430A-957F-500AA3C2CCA4}">
  <dimension ref="A1:BA64"/>
  <sheetViews>
    <sheetView showGridLines="0" topLeftCell="C1" zoomScale="84" zoomScaleNormal="84" workbookViewId="0">
      <selection activeCell="C65" sqref="A65:XFD1048576"/>
    </sheetView>
  </sheetViews>
  <sheetFormatPr defaultColWidth="0" defaultRowHeight="15" zeroHeight="1" outlineLevelCol="1"/>
  <cols>
    <col min="1" max="1" width="13" style="30" hidden="1" customWidth="1" outlineLevel="1"/>
    <col min="2" max="2" width="9" style="30" hidden="1" customWidth="1" outlineLevel="1"/>
    <col min="3" max="3" width="5.28515625" style="30" customWidth="1" collapsed="1"/>
    <col min="4" max="4" width="47.7109375" style="31" customWidth="1"/>
    <col min="5" max="5" width="7.7109375" style="30" customWidth="1"/>
    <col min="6" max="6" width="10" style="30" customWidth="1"/>
    <col min="7" max="7" width="9.7109375" style="30" customWidth="1"/>
    <col min="8" max="8" width="16.28515625" style="30" customWidth="1"/>
    <col min="9" max="10" width="12.5703125" style="30" customWidth="1"/>
    <col min="11" max="11" width="13.140625" style="30" customWidth="1"/>
    <col min="12" max="12" width="8.7109375" style="30" customWidth="1"/>
    <col min="13" max="13" width="13.7109375" style="30" customWidth="1"/>
    <col min="14" max="53" width="13.7109375" style="30" hidden="1"/>
    <col min="54" max="16384" width="8.85546875" style="30" hidden="1"/>
  </cols>
  <sheetData>
    <row r="1" spans="1:12">
      <c r="D1" s="30"/>
      <c r="E1" s="31"/>
      <c r="F1" s="32"/>
      <c r="G1" s="32"/>
      <c r="H1" s="32"/>
      <c r="I1" s="32"/>
      <c r="J1" s="32"/>
      <c r="K1" s="32"/>
      <c r="L1" s="32"/>
    </row>
    <row r="2" spans="1:12">
      <c r="E2" s="32"/>
      <c r="F2" s="32"/>
      <c r="G2" s="32"/>
      <c r="H2" s="32"/>
      <c r="I2" s="32"/>
      <c r="J2" s="32"/>
      <c r="K2" s="32"/>
      <c r="L2" s="32"/>
    </row>
    <row r="3" spans="1:12" ht="59.25" thickBot="1">
      <c r="D3" s="33" t="str">
        <f>OkresBiezPodpis</f>
        <v>niebadane, przeglądane</v>
      </c>
      <c r="E3" s="34" t="s">
        <v>139</v>
      </c>
      <c r="F3" s="34" t="s">
        <v>140</v>
      </c>
      <c r="G3" s="34" t="s">
        <v>141</v>
      </c>
      <c r="H3" s="34" t="s">
        <v>142</v>
      </c>
      <c r="I3" s="34" t="s">
        <v>143</v>
      </c>
      <c r="J3" s="34" t="s">
        <v>144</v>
      </c>
      <c r="K3" s="35" t="s">
        <v>145</v>
      </c>
      <c r="L3" s="35" t="s">
        <v>146</v>
      </c>
    </row>
    <row r="4" spans="1:12" ht="15" customHeight="1" thickBot="1">
      <c r="D4" s="33"/>
      <c r="E4" s="36" t="s">
        <v>147</v>
      </c>
      <c r="F4" s="37"/>
      <c r="G4" s="37"/>
      <c r="H4" s="37"/>
      <c r="I4" s="37"/>
      <c r="J4" s="37"/>
      <c r="K4" s="38"/>
      <c r="L4" s="38"/>
    </row>
    <row r="5" spans="1:12" ht="15.75" thickBot="1">
      <c r="A5" s="30">
        <v>700</v>
      </c>
      <c r="B5" s="30" t="s">
        <v>2</v>
      </c>
      <c r="D5" s="6" t="str">
        <f>"Stan na dzień "&amp;OkresBieżPocz</f>
        <v>Stan na dzień 01.02.2022</v>
      </c>
      <c r="E5" s="10">
        <f>[2]FWT_EC!C20</f>
        <v>5.5</v>
      </c>
      <c r="F5" s="10">
        <f>[2]FWT_EC!D20</f>
        <v>1148</v>
      </c>
      <c r="G5" s="10">
        <f>[2]FWT_EC!E20</f>
        <v>-186.3</v>
      </c>
      <c r="H5" s="10">
        <f>[2]FWT_EC!F20</f>
        <v>16.899999999999999</v>
      </c>
      <c r="I5" s="10">
        <f>[2]FWT_EC!G20</f>
        <v>0.5</v>
      </c>
      <c r="J5" s="10">
        <f>[2]FWT_EC!H20</f>
        <v>0.6</v>
      </c>
      <c r="K5" s="10">
        <f>[2]FWT_EC!I20</f>
        <v>166.4</v>
      </c>
      <c r="L5" s="10">
        <f>[2]FWT_EC!J20</f>
        <v>1151.5999999999999</v>
      </c>
    </row>
    <row r="6" spans="1:12" ht="15.75" thickBot="1">
      <c r="A6" s="30">
        <v>710</v>
      </c>
      <c r="B6" s="30" t="s">
        <v>2</v>
      </c>
      <c r="D6" s="8" t="s">
        <v>148</v>
      </c>
      <c r="E6" s="7">
        <f>[2]FWT_EC!C21</f>
        <v>0</v>
      </c>
      <c r="F6" s="7">
        <f>[2]FWT_EC!D21</f>
        <v>0</v>
      </c>
      <c r="G6" s="7">
        <f>[2]FWT_EC!E21</f>
        <v>-256.7</v>
      </c>
      <c r="H6" s="7">
        <f>[2]FWT_EC!F21</f>
        <v>0</v>
      </c>
      <c r="I6" s="7">
        <f>[2]FWT_EC!G21</f>
        <v>0</v>
      </c>
      <c r="J6" s="7">
        <f>[2]FWT_EC!H21</f>
        <v>0</v>
      </c>
      <c r="K6" s="7">
        <f>[2]FWT_EC!I21</f>
        <v>0</v>
      </c>
      <c r="L6" s="7">
        <f>[2]FWT_EC!J21</f>
        <v>-256.7</v>
      </c>
    </row>
    <row r="7" spans="1:12" ht="15.75" thickBot="1">
      <c r="A7" s="30">
        <v>711</v>
      </c>
      <c r="B7" s="30" t="s">
        <v>2</v>
      </c>
      <c r="D7" s="8" t="s">
        <v>149</v>
      </c>
      <c r="E7" s="7">
        <f>[2]FWT_EC!C22</f>
        <v>0</v>
      </c>
      <c r="F7" s="7">
        <f>[2]FWT_EC!D22</f>
        <v>0</v>
      </c>
      <c r="G7" s="7">
        <f>[2]FWT_EC!E22</f>
        <v>3.8</v>
      </c>
      <c r="H7" s="7">
        <f>[2]FWT_EC!F22</f>
        <v>0</v>
      </c>
      <c r="I7" s="7">
        <f>[2]FWT_EC!G22</f>
        <v>0</v>
      </c>
      <c r="J7" s="7">
        <f>[2]FWT_EC!H22</f>
        <v>0</v>
      </c>
      <c r="K7" s="7">
        <f>[2]FWT_EC!I22</f>
        <v>-3.8</v>
      </c>
      <c r="L7" s="7">
        <f>[2]FWT_EC!J22</f>
        <v>0</v>
      </c>
    </row>
    <row r="8" spans="1:12" ht="15.75" thickBot="1">
      <c r="D8" s="8" t="s">
        <v>88</v>
      </c>
      <c r="E8" s="7">
        <f>[2]FWT_EC!C23</f>
        <v>0</v>
      </c>
      <c r="F8" s="7">
        <f>[2]FWT_EC!D23</f>
        <v>0</v>
      </c>
      <c r="G8" s="7">
        <f>[2]FWT_EC!E23</f>
        <v>0</v>
      </c>
      <c r="H8" s="7">
        <f>[2]FWT_EC!F23</f>
        <v>0</v>
      </c>
      <c r="I8" s="7">
        <f>[2]FWT_EC!G23</f>
        <v>0.1</v>
      </c>
      <c r="J8" s="7">
        <f>[2]FWT_EC!H23</f>
        <v>0</v>
      </c>
      <c r="K8" s="7">
        <f>[2]FWT_EC!I23</f>
        <v>0</v>
      </c>
      <c r="L8" s="7">
        <f>[2]FWT_EC!J23</f>
        <v>0.1</v>
      </c>
    </row>
    <row r="9" spans="1:12" ht="15.75" hidden="1" thickBot="1">
      <c r="D9" s="8" t="s">
        <v>150</v>
      </c>
      <c r="E9" s="7"/>
      <c r="F9" s="7"/>
      <c r="G9" s="7"/>
      <c r="H9" s="7"/>
      <c r="I9" s="7"/>
      <c r="J9" s="7"/>
      <c r="K9" s="7"/>
      <c r="L9" s="7"/>
    </row>
    <row r="10" spans="1:12" ht="15.75" thickBot="1">
      <c r="A10" s="30">
        <v>720</v>
      </c>
      <c r="B10" s="30" t="s">
        <v>2</v>
      </c>
      <c r="D10" s="8" t="s">
        <v>151</v>
      </c>
      <c r="E10" s="7">
        <f>[2]FWT_EC!C24</f>
        <v>0</v>
      </c>
      <c r="F10" s="7">
        <f>[2]FWT_EC!D24</f>
        <v>0</v>
      </c>
      <c r="G10" s="7">
        <f>[2]FWT_EC!E24</f>
        <v>0</v>
      </c>
      <c r="H10" s="7">
        <f>[2]FWT_EC!F24</f>
        <v>5.9</v>
      </c>
      <c r="I10" s="7">
        <f>[2]FWT_EC!G24</f>
        <v>0</v>
      </c>
      <c r="J10" s="7">
        <f>[2]FWT_EC!H24</f>
        <v>0</v>
      </c>
      <c r="K10" s="7">
        <f>[2]FWT_EC!I24</f>
        <v>0.3</v>
      </c>
      <c r="L10" s="7">
        <f>[2]FWT_EC!J24</f>
        <v>6.2</v>
      </c>
    </row>
    <row r="11" spans="1:12" ht="21.75" thickBot="1">
      <c r="A11" s="30">
        <v>730</v>
      </c>
      <c r="B11" s="30" t="s">
        <v>2</v>
      </c>
      <c r="D11" s="8" t="s">
        <v>31</v>
      </c>
      <c r="E11" s="7">
        <f>[2]FWT_EC!C25</f>
        <v>0</v>
      </c>
      <c r="F11" s="7">
        <f>[2]FWT_EC!D25</f>
        <v>0</v>
      </c>
      <c r="G11" s="7">
        <f>[2]FWT_EC!E25</f>
        <v>0</v>
      </c>
      <c r="H11" s="7">
        <f>[2]FWT_EC!F25</f>
        <v>-3.2</v>
      </c>
      <c r="I11" s="7">
        <f>[2]FWT_EC!G25</f>
        <v>0</v>
      </c>
      <c r="J11" s="7">
        <f>[2]FWT_EC!H25</f>
        <v>0</v>
      </c>
      <c r="K11" s="7">
        <f>[2]FWT_EC!I25</f>
        <v>0</v>
      </c>
      <c r="L11" s="7">
        <f>[2]FWT_EC!J25</f>
        <v>-3.2</v>
      </c>
    </row>
    <row r="12" spans="1:12" ht="19.5" customHeight="1" thickBot="1">
      <c r="A12" s="30">
        <v>745</v>
      </c>
      <c r="B12" s="30" t="s">
        <v>2</v>
      </c>
      <c r="D12" s="6" t="s">
        <v>152</v>
      </c>
      <c r="E12" s="10">
        <f>SUM(E6:E11)</f>
        <v>0</v>
      </c>
      <c r="F12" s="10">
        <f t="shared" ref="F12:L12" si="0">SUM(F6:F11)</f>
        <v>0</v>
      </c>
      <c r="G12" s="10">
        <f t="shared" si="0"/>
        <v>-252.89999999999998</v>
      </c>
      <c r="H12" s="10">
        <f t="shared" si="0"/>
        <v>2.7</v>
      </c>
      <c r="I12" s="10">
        <f t="shared" si="0"/>
        <v>0.1</v>
      </c>
      <c r="J12" s="10">
        <f t="shared" si="0"/>
        <v>0</v>
      </c>
      <c r="K12" s="10">
        <f t="shared" si="0"/>
        <v>-3.5</v>
      </c>
      <c r="L12" s="10">
        <f t="shared" si="0"/>
        <v>-253.59999999999997</v>
      </c>
    </row>
    <row r="13" spans="1:12" ht="15.75" hidden="1" thickBot="1">
      <c r="D13" s="8" t="s">
        <v>153</v>
      </c>
      <c r="E13" s="7"/>
      <c r="F13" s="7"/>
      <c r="G13" s="7"/>
      <c r="H13" s="7"/>
      <c r="I13" s="7"/>
      <c r="J13" s="7"/>
      <c r="K13" s="7"/>
      <c r="L13" s="7"/>
    </row>
    <row r="14" spans="1:12" ht="17.25" customHeight="1" thickBot="1">
      <c r="A14" s="30" t="s">
        <v>154</v>
      </c>
      <c r="D14" s="8" t="s">
        <v>155</v>
      </c>
      <c r="E14" s="7">
        <f>[2]FWT_EC!C28</f>
        <v>0</v>
      </c>
      <c r="F14" s="7">
        <f>[2]FWT_EC!D28</f>
        <v>0</v>
      </c>
      <c r="G14" s="7">
        <f>[2]FWT_EC!E28</f>
        <v>0</v>
      </c>
      <c r="H14" s="7">
        <f>[2]FWT_EC!F28</f>
        <v>0</v>
      </c>
      <c r="I14" s="7">
        <f>[2]FWT_EC!G28</f>
        <v>0</v>
      </c>
      <c r="J14" s="7">
        <f>[2]FWT_EC!H28</f>
        <v>-0.6</v>
      </c>
      <c r="K14" s="7">
        <f>[2]FWT_EC!I28</f>
        <v>9.3000000000000007</v>
      </c>
      <c r="L14" s="7">
        <f>[2]FWT_EC!J28</f>
        <v>8.6999999999999993</v>
      </c>
    </row>
    <row r="15" spans="1:12" ht="32.25" thickBot="1">
      <c r="D15" s="8" t="s">
        <v>156</v>
      </c>
      <c r="E15" s="7">
        <f>[2]FWT_EC!C29</f>
        <v>0</v>
      </c>
      <c r="F15" s="7">
        <f>[2]FWT_EC!D29</f>
        <v>0</v>
      </c>
      <c r="G15" s="7">
        <f>[2]FWT_EC!E29</f>
        <v>16.2</v>
      </c>
      <c r="H15" s="7">
        <f>[2]FWT_EC!F29</f>
        <v>0</v>
      </c>
      <c r="I15" s="7">
        <f>[2]FWT_EC!G29</f>
        <v>0</v>
      </c>
      <c r="J15" s="7">
        <f>[2]FWT_EC!H29</f>
        <v>0</v>
      </c>
      <c r="K15" s="7">
        <f>[2]FWT_EC!I29</f>
        <v>7.8</v>
      </c>
      <c r="L15" s="7">
        <f>[2]FWT_EC!J29</f>
        <v>24</v>
      </c>
    </row>
    <row r="16" spans="1:12" ht="15.75" thickBot="1">
      <c r="D16" s="8" t="s">
        <v>150</v>
      </c>
      <c r="E16" s="7">
        <f>[2]FWT_EC!C30</f>
        <v>0</v>
      </c>
      <c r="F16" s="7">
        <f>[2]FWT_EC!D30</f>
        <v>0</v>
      </c>
      <c r="G16" s="7">
        <f>[2]FWT_EC!E30</f>
        <v>-1.1000000000000001</v>
      </c>
      <c r="H16" s="7">
        <f>[2]FWT_EC!F30</f>
        <v>0</v>
      </c>
      <c r="I16" s="7">
        <f>[2]FWT_EC!G30</f>
        <v>-0.5</v>
      </c>
      <c r="J16" s="7">
        <f>[2]FWT_EC!H30</f>
        <v>1.6</v>
      </c>
      <c r="K16" s="7">
        <f>[2]FWT_EC!I30</f>
        <v>0</v>
      </c>
      <c r="L16" s="7">
        <f>[2]FWT_EC!J30</f>
        <v>0</v>
      </c>
    </row>
    <row r="17" spans="4:12" ht="15.75" hidden="1" thickBot="1">
      <c r="D17" s="8" t="s">
        <v>157</v>
      </c>
      <c r="E17" s="7"/>
      <c r="F17" s="7"/>
      <c r="G17" s="7"/>
      <c r="H17" s="7"/>
      <c r="I17" s="7"/>
      <c r="J17" s="7"/>
      <c r="K17" s="7"/>
      <c r="L17" s="7"/>
    </row>
    <row r="18" spans="4:12" ht="15.75" hidden="1" thickBot="1">
      <c r="D18" s="8" t="s">
        <v>158</v>
      </c>
      <c r="E18" s="7"/>
      <c r="F18" s="7"/>
      <c r="G18" s="7"/>
      <c r="H18" s="7"/>
      <c r="I18" s="7"/>
      <c r="J18" s="7"/>
      <c r="K18" s="7"/>
      <c r="L18" s="7"/>
    </row>
    <row r="19" spans="4:12" ht="21" hidden="1" customHeight="1" thickBot="1">
      <c r="D19" s="8" t="s">
        <v>159</v>
      </c>
      <c r="E19" s="7"/>
      <c r="F19" s="7"/>
      <c r="G19" s="7"/>
      <c r="H19" s="7"/>
      <c r="I19" s="7"/>
      <c r="J19" s="7"/>
      <c r="K19" s="7"/>
      <c r="L19" s="7"/>
    </row>
    <row r="20" spans="4:12" ht="21.75" hidden="1" thickBot="1">
      <c r="D20" s="8" t="s">
        <v>160</v>
      </c>
      <c r="E20" s="7"/>
      <c r="F20" s="7"/>
      <c r="G20" s="7"/>
      <c r="H20" s="7"/>
      <c r="I20" s="7"/>
      <c r="J20" s="7"/>
      <c r="K20" s="7"/>
      <c r="L20" s="7"/>
    </row>
    <row r="21" spans="4:12" ht="15.75" hidden="1" thickBot="1">
      <c r="D21" s="8" t="s">
        <v>161</v>
      </c>
      <c r="E21" s="7"/>
      <c r="F21" s="7"/>
      <c r="G21" s="7"/>
      <c r="H21" s="7"/>
      <c r="I21" s="7"/>
      <c r="J21" s="7"/>
      <c r="K21" s="7"/>
      <c r="L21" s="7"/>
    </row>
    <row r="22" spans="4:12" ht="15.75" thickBot="1">
      <c r="D22" s="6" t="s">
        <v>162</v>
      </c>
      <c r="E22" s="10">
        <f>SUM(E14:E21)</f>
        <v>0</v>
      </c>
      <c r="F22" s="10">
        <f t="shared" ref="F22:L22" si="1">SUM(F14:F21)</f>
        <v>0</v>
      </c>
      <c r="G22" s="10">
        <f t="shared" si="1"/>
        <v>15.1</v>
      </c>
      <c r="H22" s="10">
        <f t="shared" si="1"/>
        <v>0</v>
      </c>
      <c r="I22" s="10">
        <f t="shared" si="1"/>
        <v>-0.5</v>
      </c>
      <c r="J22" s="10">
        <f t="shared" si="1"/>
        <v>1</v>
      </c>
      <c r="K22" s="10">
        <f t="shared" si="1"/>
        <v>17.100000000000001</v>
      </c>
      <c r="L22" s="10">
        <f t="shared" si="1"/>
        <v>32.700000000000003</v>
      </c>
    </row>
    <row r="23" spans="4:12" ht="15.75" thickBot="1">
      <c r="D23" s="6" t="str">
        <f>"Stan na dzień "&amp;OkresBiezBil</f>
        <v>Stan na dzień 31.07.2022</v>
      </c>
      <c r="E23" s="10">
        <f>E22+E12+E5</f>
        <v>5.5</v>
      </c>
      <c r="F23" s="10">
        <f t="shared" ref="F23:L23" si="2">F22+F12+F5</f>
        <v>1148</v>
      </c>
      <c r="G23" s="10">
        <f t="shared" si="2"/>
        <v>-424.1</v>
      </c>
      <c r="H23" s="10">
        <f t="shared" si="2"/>
        <v>19.599999999999998</v>
      </c>
      <c r="I23" s="10">
        <f t="shared" si="2"/>
        <v>9.9999999999999978E-2</v>
      </c>
      <c r="J23" s="10">
        <f t="shared" si="2"/>
        <v>1.6</v>
      </c>
      <c r="K23" s="10">
        <f t="shared" si="2"/>
        <v>180</v>
      </c>
      <c r="L23" s="10">
        <f t="shared" si="2"/>
        <v>930.69999999999993</v>
      </c>
    </row>
    <row r="24" spans="4:12">
      <c r="D24" s="40"/>
      <c r="E24" s="39"/>
      <c r="F24" s="39"/>
      <c r="G24" s="39"/>
      <c r="H24" s="39"/>
      <c r="I24" s="39"/>
      <c r="J24" s="39"/>
      <c r="K24" s="39"/>
      <c r="L24" s="39"/>
    </row>
    <row r="25" spans="4:12">
      <c r="D25" s="40"/>
      <c r="E25" s="39"/>
      <c r="F25" s="39"/>
      <c r="G25" s="39"/>
      <c r="H25" s="39"/>
      <c r="I25" s="39"/>
      <c r="J25" s="39"/>
      <c r="K25" s="39"/>
      <c r="L25" s="39"/>
    </row>
    <row r="26" spans="4:12">
      <c r="D26" s="40"/>
      <c r="E26" s="39"/>
      <c r="F26" s="39"/>
      <c r="G26" s="39"/>
      <c r="H26" s="39"/>
      <c r="I26" s="39"/>
      <c r="J26" s="39"/>
      <c r="K26" s="39"/>
      <c r="L26" s="39"/>
    </row>
    <row r="27" spans="4:12" ht="59.25" thickBot="1">
      <c r="D27" s="33" t="str">
        <f>OkresPopBil_Podpis</f>
        <v>badane</v>
      </c>
      <c r="E27" s="34" t="s">
        <v>139</v>
      </c>
      <c r="F27" s="34" t="s">
        <v>140</v>
      </c>
      <c r="G27" s="34" t="s">
        <v>141</v>
      </c>
      <c r="H27" s="34" t="s">
        <v>142</v>
      </c>
      <c r="I27" s="34" t="s">
        <v>143</v>
      </c>
      <c r="J27" s="34" t="s">
        <v>144</v>
      </c>
      <c r="K27" s="35" t="s">
        <v>145</v>
      </c>
      <c r="L27" s="35" t="s">
        <v>146</v>
      </c>
    </row>
    <row r="28" spans="4:12" ht="15" customHeight="1" thickBot="1">
      <c r="D28" s="33"/>
      <c r="E28" s="36" t="s">
        <v>147</v>
      </c>
      <c r="F28" s="37"/>
      <c r="G28" s="37"/>
      <c r="H28" s="37"/>
      <c r="I28" s="37"/>
      <c r="J28" s="37"/>
      <c r="K28" s="38"/>
      <c r="L28" s="38"/>
    </row>
    <row r="29" spans="4:12" ht="15.75" thickBot="1">
      <c r="D29" s="6" t="str">
        <f>"Stan na dzień "&amp;OkresPopPocz</f>
        <v>Stan na dzień 01.02.2021</v>
      </c>
      <c r="E29" s="10">
        <v>5.5</v>
      </c>
      <c r="F29" s="10">
        <v>1148</v>
      </c>
      <c r="G29" s="10">
        <v>-969.1</v>
      </c>
      <c r="H29" s="10">
        <v>10.1</v>
      </c>
      <c r="I29" s="10">
        <v>-12.8</v>
      </c>
      <c r="J29" s="10">
        <v>0</v>
      </c>
      <c r="K29" s="10">
        <v>128.1</v>
      </c>
      <c r="L29" s="10">
        <v>309.79999999999995</v>
      </c>
    </row>
    <row r="30" spans="4:12" ht="15.75" thickBot="1">
      <c r="D30" s="8" t="s">
        <v>148</v>
      </c>
      <c r="E30" s="7">
        <v>0</v>
      </c>
      <c r="F30" s="7">
        <v>0</v>
      </c>
      <c r="G30" s="7">
        <v>-192.3</v>
      </c>
      <c r="H30" s="7">
        <v>0</v>
      </c>
      <c r="I30" s="7">
        <v>0</v>
      </c>
      <c r="J30" s="7">
        <v>0</v>
      </c>
      <c r="K30" s="7">
        <v>0</v>
      </c>
      <c r="L30" s="7">
        <v>-192.3</v>
      </c>
    </row>
    <row r="31" spans="4:12" ht="15.75" thickBot="1">
      <c r="D31" s="8" t="s">
        <v>163</v>
      </c>
      <c r="E31" s="7">
        <v>0</v>
      </c>
      <c r="F31" s="7">
        <v>0</v>
      </c>
      <c r="G31" s="7">
        <v>-31.1</v>
      </c>
      <c r="H31" s="7">
        <v>0</v>
      </c>
      <c r="I31" s="7">
        <v>0</v>
      </c>
      <c r="J31" s="7">
        <v>0</v>
      </c>
      <c r="K31" s="7">
        <v>31.1</v>
      </c>
      <c r="L31" s="7">
        <v>0</v>
      </c>
    </row>
    <row r="32" spans="4:12" ht="15.75" thickBot="1">
      <c r="D32" s="8" t="s">
        <v>88</v>
      </c>
      <c r="E32" s="7">
        <v>0</v>
      </c>
      <c r="F32" s="7">
        <v>0</v>
      </c>
      <c r="G32" s="7">
        <v>0.5</v>
      </c>
      <c r="H32" s="7">
        <v>0</v>
      </c>
      <c r="I32" s="7">
        <v>0.6</v>
      </c>
      <c r="J32" s="7">
        <v>0</v>
      </c>
      <c r="K32" s="7">
        <v>0.1</v>
      </c>
      <c r="L32" s="7">
        <v>1.2000000000000002</v>
      </c>
    </row>
    <row r="33" spans="4:12" ht="15.75" thickBot="1">
      <c r="D33" s="8" t="s">
        <v>151</v>
      </c>
      <c r="E33" s="7">
        <v>0</v>
      </c>
      <c r="F33" s="7">
        <v>0</v>
      </c>
      <c r="G33" s="7">
        <v>0</v>
      </c>
      <c r="H33" s="7">
        <v>4.2</v>
      </c>
      <c r="I33" s="7">
        <v>0</v>
      </c>
      <c r="J33" s="7">
        <v>0</v>
      </c>
      <c r="K33" s="7">
        <v>-1.6</v>
      </c>
      <c r="L33" s="7">
        <v>2.6</v>
      </c>
    </row>
    <row r="34" spans="4:12" ht="21.75" thickBot="1">
      <c r="D34" s="8" t="s">
        <v>31</v>
      </c>
      <c r="E34" s="7">
        <v>0</v>
      </c>
      <c r="F34" s="7">
        <v>0</v>
      </c>
      <c r="G34" s="7">
        <v>0</v>
      </c>
      <c r="H34" s="7">
        <v>2.6</v>
      </c>
      <c r="I34" s="7">
        <v>0</v>
      </c>
      <c r="J34" s="7">
        <v>0</v>
      </c>
      <c r="K34" s="7">
        <v>0</v>
      </c>
      <c r="L34" s="7">
        <v>2.6</v>
      </c>
    </row>
    <row r="35" spans="4:12" ht="15.75" thickBot="1">
      <c r="D35" s="6" t="s">
        <v>152</v>
      </c>
      <c r="E35" s="10">
        <v>0</v>
      </c>
      <c r="F35" s="10">
        <v>0</v>
      </c>
      <c r="G35" s="10">
        <v>-222.9</v>
      </c>
      <c r="H35" s="10">
        <v>6.8000000000000007</v>
      </c>
      <c r="I35" s="10">
        <v>0.6</v>
      </c>
      <c r="J35" s="10">
        <v>0</v>
      </c>
      <c r="K35" s="10">
        <v>29.6</v>
      </c>
      <c r="L35" s="10">
        <v>-185.90000000000003</v>
      </c>
    </row>
    <row r="36" spans="4:12" ht="15.75" thickBot="1">
      <c r="D36" s="8" t="s">
        <v>153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-10.5</v>
      </c>
      <c r="L36" s="7">
        <v>-10.5</v>
      </c>
    </row>
    <row r="37" spans="4:12" ht="15.75" thickBot="1">
      <c r="D37" s="8" t="s">
        <v>155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0.6</v>
      </c>
      <c r="K37" s="7">
        <v>0.2</v>
      </c>
      <c r="L37" s="7">
        <v>0.8</v>
      </c>
    </row>
    <row r="38" spans="4:12" ht="21.75" thickBot="1">
      <c r="D38" s="8" t="s">
        <v>164</v>
      </c>
      <c r="E38" s="7">
        <v>0</v>
      </c>
      <c r="F38" s="7">
        <v>0</v>
      </c>
      <c r="G38" s="7">
        <v>-12.7</v>
      </c>
      <c r="H38" s="7">
        <v>0</v>
      </c>
      <c r="I38" s="7">
        <v>12.7</v>
      </c>
      <c r="J38" s="7">
        <v>0</v>
      </c>
      <c r="K38" s="7">
        <v>0</v>
      </c>
      <c r="L38" s="7">
        <v>0</v>
      </c>
    </row>
    <row r="39" spans="4:12" ht="15.75" thickBot="1">
      <c r="D39" s="8" t="s">
        <v>157</v>
      </c>
      <c r="E39" s="7">
        <v>0</v>
      </c>
      <c r="F39" s="7">
        <v>0</v>
      </c>
      <c r="G39" s="7">
        <v>-19</v>
      </c>
      <c r="H39" s="7">
        <v>0</v>
      </c>
      <c r="I39" s="7">
        <v>0</v>
      </c>
      <c r="J39" s="7">
        <v>0</v>
      </c>
      <c r="K39" s="7">
        <v>19</v>
      </c>
      <c r="L39" s="7">
        <v>0</v>
      </c>
    </row>
    <row r="40" spans="4:12" ht="21.75" thickBot="1">
      <c r="D40" s="8" t="s">
        <v>159</v>
      </c>
      <c r="E40" s="7">
        <v>0</v>
      </c>
      <c r="F40" s="7">
        <v>0</v>
      </c>
      <c r="G40" s="7">
        <v>749</v>
      </c>
      <c r="H40" s="7">
        <v>0</v>
      </c>
      <c r="I40" s="7">
        <v>0</v>
      </c>
      <c r="J40" s="7">
        <v>0</v>
      </c>
      <c r="K40" s="7">
        <v>0</v>
      </c>
      <c r="L40" s="7">
        <v>749</v>
      </c>
    </row>
    <row r="41" spans="4:12" ht="21.75" thickBot="1">
      <c r="D41" s="8" t="s">
        <v>165</v>
      </c>
      <c r="E41" s="7">
        <v>0</v>
      </c>
      <c r="F41" s="7">
        <v>0</v>
      </c>
      <c r="G41" s="7">
        <v>-711.6</v>
      </c>
      <c r="H41" s="7">
        <v>0</v>
      </c>
      <c r="I41" s="7">
        <v>0</v>
      </c>
      <c r="J41" s="7">
        <v>0</v>
      </c>
      <c r="K41" s="7">
        <v>0</v>
      </c>
      <c r="L41" s="7">
        <v>-711.6</v>
      </c>
    </row>
    <row r="42" spans="4:12" ht="15.75" thickBot="1">
      <c r="D42" s="8" t="s">
        <v>161</v>
      </c>
      <c r="E42" s="7">
        <v>0</v>
      </c>
      <c r="F42" s="7">
        <v>0</v>
      </c>
      <c r="G42" s="7">
        <v>1000</v>
      </c>
      <c r="H42" s="7">
        <v>0</v>
      </c>
      <c r="I42" s="7">
        <v>0</v>
      </c>
      <c r="J42" s="7">
        <v>0</v>
      </c>
      <c r="K42" s="7">
        <v>0</v>
      </c>
      <c r="L42" s="7">
        <v>1000</v>
      </c>
    </row>
    <row r="43" spans="4:12" ht="15.75" thickBot="1">
      <c r="D43" s="6" t="s">
        <v>162</v>
      </c>
      <c r="E43" s="10">
        <v>0</v>
      </c>
      <c r="F43" s="10">
        <v>0</v>
      </c>
      <c r="G43" s="10">
        <v>1005.6999999999999</v>
      </c>
      <c r="H43" s="10">
        <v>0</v>
      </c>
      <c r="I43" s="10">
        <v>12.7</v>
      </c>
      <c r="J43" s="10">
        <v>0.6</v>
      </c>
      <c r="K43" s="10">
        <v>8.6999999999999993</v>
      </c>
      <c r="L43" s="10">
        <v>1027.6999999999998</v>
      </c>
    </row>
    <row r="44" spans="4:12" ht="15.75" thickBot="1">
      <c r="D44" s="6" t="str">
        <f>"Stan na dzień "&amp;OkresDodBil</f>
        <v>Stan na dzień 31.01.2022</v>
      </c>
      <c r="E44" s="10">
        <v>5.5</v>
      </c>
      <c r="F44" s="10">
        <v>1148</v>
      </c>
      <c r="G44" s="10">
        <v>-186.30000000000007</v>
      </c>
      <c r="H44" s="10">
        <v>16.899999999999999</v>
      </c>
      <c r="I44" s="10">
        <v>0.49999999999999822</v>
      </c>
      <c r="J44" s="10">
        <v>0.6</v>
      </c>
      <c r="K44" s="10">
        <v>166.39999999999998</v>
      </c>
      <c r="L44" s="10">
        <v>1151.5999999999997</v>
      </c>
    </row>
    <row r="45" spans="4:12">
      <c r="D45" s="41"/>
      <c r="E45" s="42"/>
      <c r="F45" s="42"/>
      <c r="G45" s="42"/>
      <c r="H45" s="42"/>
      <c r="I45" s="42"/>
      <c r="J45" s="42"/>
      <c r="K45" s="42"/>
      <c r="L45" s="42"/>
    </row>
    <row r="46" spans="4:12">
      <c r="D46" s="41"/>
      <c r="E46" s="42"/>
      <c r="F46" s="42"/>
      <c r="G46" s="42"/>
      <c r="H46" s="42"/>
      <c r="I46" s="42"/>
      <c r="J46" s="42"/>
      <c r="K46" s="42"/>
      <c r="L46" s="42"/>
    </row>
    <row r="47" spans="4:12" ht="59.25" thickBot="1">
      <c r="D47" s="33" t="str">
        <f>OkresBiezPodpis</f>
        <v>niebadane, przeglądane</v>
      </c>
      <c r="E47" s="34" t="s">
        <v>139</v>
      </c>
      <c r="F47" s="34" t="s">
        <v>140</v>
      </c>
      <c r="G47" s="34" t="s">
        <v>141</v>
      </c>
      <c r="H47" s="34" t="s">
        <v>142</v>
      </c>
      <c r="I47" s="34" t="s">
        <v>143</v>
      </c>
      <c r="J47" s="34" t="s">
        <v>144</v>
      </c>
      <c r="K47" s="35" t="s">
        <v>145</v>
      </c>
      <c r="L47" s="35" t="s">
        <v>146</v>
      </c>
    </row>
    <row r="48" spans="4:12" ht="15" customHeight="1" thickBot="1">
      <c r="D48" s="33"/>
      <c r="E48" s="36" t="s">
        <v>147</v>
      </c>
      <c r="F48" s="37"/>
      <c r="G48" s="37"/>
      <c r="H48" s="37"/>
      <c r="I48" s="37"/>
      <c r="J48" s="37"/>
      <c r="K48" s="38"/>
      <c r="L48" s="38"/>
    </row>
    <row r="49" spans="4:12" ht="15.75" thickBot="1">
      <c r="D49" s="6" t="str">
        <f>"Stan na dzień "&amp;OkresDodPocz</f>
        <v>Stan na dzień 01.02.2021</v>
      </c>
      <c r="E49" s="10">
        <v>5.5</v>
      </c>
      <c r="F49" s="10">
        <v>1148</v>
      </c>
      <c r="G49" s="10">
        <v>-969.1</v>
      </c>
      <c r="H49" s="10">
        <v>10.1</v>
      </c>
      <c r="I49" s="10">
        <v>-12.8</v>
      </c>
      <c r="J49" s="10">
        <v>0</v>
      </c>
      <c r="K49" s="10">
        <v>128.1</v>
      </c>
      <c r="L49" s="10">
        <v>309.8</v>
      </c>
    </row>
    <row r="50" spans="4:12" ht="15.75" thickBot="1">
      <c r="D50" s="8" t="s">
        <v>148</v>
      </c>
      <c r="E50" s="7">
        <v>0</v>
      </c>
      <c r="F50" s="7">
        <v>0</v>
      </c>
      <c r="G50" s="7">
        <v>-64.8</v>
      </c>
      <c r="H50" s="7">
        <v>0</v>
      </c>
      <c r="I50" s="7">
        <v>0</v>
      </c>
      <c r="J50" s="7">
        <v>0</v>
      </c>
      <c r="K50" s="7">
        <v>0</v>
      </c>
      <c r="L50" s="7">
        <v>-64.8</v>
      </c>
    </row>
    <row r="51" spans="4:12" ht="15.75" thickBot="1">
      <c r="D51" s="8" t="s">
        <v>163</v>
      </c>
      <c r="E51" s="7">
        <v>0</v>
      </c>
      <c r="F51" s="7">
        <v>0</v>
      </c>
      <c r="G51" s="7">
        <v>-21.9</v>
      </c>
      <c r="H51" s="7">
        <v>0</v>
      </c>
      <c r="I51" s="7">
        <v>0</v>
      </c>
      <c r="J51" s="7">
        <v>0</v>
      </c>
      <c r="K51" s="7">
        <v>21.9</v>
      </c>
      <c r="L51" s="7">
        <v>0</v>
      </c>
    </row>
    <row r="52" spans="4:12" ht="27.95" customHeight="1" thickBot="1">
      <c r="D52" s="8" t="s">
        <v>31</v>
      </c>
      <c r="E52" s="7">
        <v>0</v>
      </c>
      <c r="F52" s="7">
        <v>0</v>
      </c>
      <c r="G52" s="7">
        <v>0</v>
      </c>
      <c r="H52" s="7">
        <v>-1.9</v>
      </c>
      <c r="I52" s="7">
        <v>0</v>
      </c>
      <c r="J52" s="7">
        <v>0</v>
      </c>
      <c r="K52" s="7">
        <v>0</v>
      </c>
      <c r="L52" s="7">
        <v>-1.9</v>
      </c>
    </row>
    <row r="53" spans="4:12" ht="15.75" thickBot="1">
      <c r="D53" s="8" t="s">
        <v>151</v>
      </c>
      <c r="E53" s="7">
        <v>0</v>
      </c>
      <c r="F53" s="7">
        <v>0</v>
      </c>
      <c r="G53" s="7">
        <v>0</v>
      </c>
      <c r="H53" s="7">
        <v>-0.3</v>
      </c>
      <c r="I53" s="7">
        <v>0</v>
      </c>
      <c r="J53" s="7">
        <v>0</v>
      </c>
      <c r="K53" s="7">
        <v>-0.7</v>
      </c>
      <c r="L53" s="7">
        <v>-1</v>
      </c>
    </row>
    <row r="54" spans="4:12" ht="15.75" thickBot="1">
      <c r="D54" s="6" t="s">
        <v>152</v>
      </c>
      <c r="E54" s="10">
        <f>SUM(E50:E53)</f>
        <v>0</v>
      </c>
      <c r="F54" s="10">
        <f t="shared" ref="F54:K54" si="3">SUM(F50:F53)</f>
        <v>0</v>
      </c>
      <c r="G54" s="10">
        <f t="shared" si="3"/>
        <v>-86.699999999999989</v>
      </c>
      <c r="H54" s="10">
        <f t="shared" si="3"/>
        <v>-2.1999999999999997</v>
      </c>
      <c r="I54" s="10">
        <f t="shared" si="3"/>
        <v>0</v>
      </c>
      <c r="J54" s="10">
        <v>0</v>
      </c>
      <c r="K54" s="10">
        <f t="shared" si="3"/>
        <v>21.2</v>
      </c>
      <c r="L54" s="10">
        <f>SUM(L50:L53)</f>
        <v>-67.7</v>
      </c>
    </row>
    <row r="55" spans="4:12" ht="15.75" thickBot="1">
      <c r="D55" s="8" t="s">
        <v>153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-10.199999999999999</v>
      </c>
      <c r="L55" s="7">
        <f t="shared" ref="L55:L60" si="4">SUM(E55:K55)</f>
        <v>-10.199999999999999</v>
      </c>
    </row>
    <row r="56" spans="4:12" ht="15.75" thickBot="1">
      <c r="D56" s="8" t="s">
        <v>166</v>
      </c>
      <c r="E56" s="7">
        <v>0</v>
      </c>
      <c r="F56" s="7">
        <v>-657.7</v>
      </c>
      <c r="G56" s="7">
        <v>657.7</v>
      </c>
      <c r="H56" s="7">
        <v>0</v>
      </c>
      <c r="I56" s="7">
        <v>0</v>
      </c>
      <c r="J56" s="7">
        <v>0</v>
      </c>
      <c r="K56" s="7">
        <v>0</v>
      </c>
      <c r="L56" s="7">
        <f t="shared" si="4"/>
        <v>0</v>
      </c>
    </row>
    <row r="57" spans="4:12" ht="38.1" customHeight="1" thickBot="1">
      <c r="D57" s="8" t="s">
        <v>164</v>
      </c>
      <c r="E57" s="7">
        <v>0</v>
      </c>
      <c r="F57" s="7">
        <v>0</v>
      </c>
      <c r="G57" s="7">
        <v>-12.7</v>
      </c>
      <c r="H57" s="7">
        <v>0</v>
      </c>
      <c r="I57" s="7">
        <v>12.7</v>
      </c>
      <c r="J57" s="7">
        <v>0</v>
      </c>
      <c r="K57" s="7">
        <v>0</v>
      </c>
      <c r="L57" s="7">
        <f t="shared" si="4"/>
        <v>0</v>
      </c>
    </row>
    <row r="58" spans="4:12" ht="33.6" customHeight="1" thickBot="1">
      <c r="D58" s="8" t="s">
        <v>159</v>
      </c>
      <c r="E58" s="7">
        <v>0</v>
      </c>
      <c r="F58" s="7">
        <v>0</v>
      </c>
      <c r="G58" s="7">
        <v>749</v>
      </c>
      <c r="H58" s="7">
        <v>0</v>
      </c>
      <c r="I58" s="7">
        <v>0</v>
      </c>
      <c r="J58" s="7">
        <v>0</v>
      </c>
      <c r="K58" s="7">
        <v>0</v>
      </c>
      <c r="L58" s="7">
        <f t="shared" si="4"/>
        <v>749</v>
      </c>
    </row>
    <row r="59" spans="4:12" ht="39" customHeight="1" thickBot="1">
      <c r="D59" s="8" t="s">
        <v>167</v>
      </c>
      <c r="E59" s="7">
        <v>0</v>
      </c>
      <c r="F59" s="7">
        <v>0</v>
      </c>
      <c r="G59" s="7">
        <v>-711.6</v>
      </c>
      <c r="H59" s="7">
        <v>0</v>
      </c>
      <c r="I59" s="7">
        <v>0</v>
      </c>
      <c r="J59" s="7">
        <v>0</v>
      </c>
      <c r="K59" s="7">
        <v>0</v>
      </c>
      <c r="L59" s="7">
        <f t="shared" si="4"/>
        <v>-711.6</v>
      </c>
    </row>
    <row r="60" spans="4:12" ht="15.75" thickBot="1">
      <c r="D60" s="8" t="s">
        <v>168</v>
      </c>
      <c r="E60" s="7">
        <v>0</v>
      </c>
      <c r="F60" s="7">
        <v>0</v>
      </c>
      <c r="G60" s="7">
        <v>500</v>
      </c>
      <c r="H60" s="7">
        <v>0</v>
      </c>
      <c r="I60" s="7">
        <v>0</v>
      </c>
      <c r="J60" s="7">
        <v>0</v>
      </c>
      <c r="K60" s="7">
        <v>0</v>
      </c>
      <c r="L60" s="7">
        <f t="shared" si="4"/>
        <v>500</v>
      </c>
    </row>
    <row r="61" spans="4:12" ht="15.75" thickBot="1">
      <c r="D61" s="6" t="s">
        <v>162</v>
      </c>
      <c r="E61" s="10">
        <f>SUM(E55:E60)</f>
        <v>0</v>
      </c>
      <c r="F61" s="10">
        <f t="shared" ref="F61:K61" si="5">SUM(F55:F60)</f>
        <v>-657.7</v>
      </c>
      <c r="G61" s="10">
        <f t="shared" si="5"/>
        <v>1182.4000000000001</v>
      </c>
      <c r="H61" s="10">
        <f t="shared" si="5"/>
        <v>0</v>
      </c>
      <c r="I61" s="10">
        <f t="shared" si="5"/>
        <v>12.7</v>
      </c>
      <c r="J61" s="10">
        <f t="shared" si="5"/>
        <v>0</v>
      </c>
      <c r="K61" s="10">
        <f t="shared" si="5"/>
        <v>-10.199999999999999</v>
      </c>
      <c r="L61" s="10">
        <f>SUM(L55:L60)</f>
        <v>527.19999999999993</v>
      </c>
    </row>
    <row r="62" spans="4:12" ht="15.75" thickBot="1">
      <c r="D62" s="6" t="str">
        <f>"Stan na dzień "&amp;Okres_Pop_Bil_1H</f>
        <v>Stan na dzień 31.07.2021</v>
      </c>
      <c r="E62" s="10">
        <f>E61+E54+E49</f>
        <v>5.5</v>
      </c>
      <c r="F62" s="10">
        <f t="shared" ref="F62:K62" si="6">F61+F54+F49</f>
        <v>490.29999999999995</v>
      </c>
      <c r="G62" s="10">
        <f t="shared" si="6"/>
        <v>126.60000000000002</v>
      </c>
      <c r="H62" s="10">
        <f t="shared" si="6"/>
        <v>7.9</v>
      </c>
      <c r="I62" s="10">
        <f t="shared" si="6"/>
        <v>-0.10000000000000142</v>
      </c>
      <c r="J62" s="10">
        <f t="shared" si="6"/>
        <v>0</v>
      </c>
      <c r="K62" s="10">
        <f t="shared" si="6"/>
        <v>139.1</v>
      </c>
      <c r="L62" s="10">
        <f>L61+L54+L49</f>
        <v>769.3</v>
      </c>
    </row>
    <row r="63" spans="4:12"/>
    <row r="64" spans="4:12"/>
  </sheetData>
  <mergeCells count="9">
    <mergeCell ref="K47:K48"/>
    <mergeCell ref="L47:L48"/>
    <mergeCell ref="E48:J48"/>
    <mergeCell ref="K3:K4"/>
    <mergeCell ref="L3:L4"/>
    <mergeCell ref="E4:J4"/>
    <mergeCell ref="K27:K28"/>
    <mergeCell ref="L27:L28"/>
    <mergeCell ref="E28:J28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8402-EE26-4244-825E-917DCE3EFCBE}">
  <dimension ref="A1:X306"/>
  <sheetViews>
    <sheetView showGridLines="0" zoomScale="115" zoomScaleNormal="115" workbookViewId="0">
      <selection activeCell="A307" sqref="A307:XFD1048576"/>
    </sheetView>
  </sheetViews>
  <sheetFormatPr defaultColWidth="0" defaultRowHeight="9.75" zeroHeight="1"/>
  <cols>
    <col min="1" max="1" width="5" style="77" customWidth="1"/>
    <col min="2" max="2" width="3" style="43" customWidth="1"/>
    <col min="3" max="3" width="33.5703125" style="44" customWidth="1"/>
    <col min="4" max="4" width="9.7109375" style="45" customWidth="1"/>
    <col min="5" max="5" width="9.28515625" style="45" customWidth="1"/>
    <col min="6" max="6" width="9.140625" style="45" customWidth="1"/>
    <col min="7" max="7" width="10.42578125" style="45" customWidth="1"/>
    <col min="8" max="11" width="8.85546875" style="45" customWidth="1"/>
    <col min="12" max="12" width="4.28515625" style="45" customWidth="1"/>
    <col min="13" max="23" width="8.85546875" style="45" hidden="1"/>
    <col min="24" max="24" width="0" style="45" hidden="1"/>
    <col min="25" max="16384" width="8.85546875" style="45" hidden="1"/>
  </cols>
  <sheetData>
    <row r="1" spans="2:11" ht="10.5" thickBot="1"/>
    <row r="2" spans="2:11" ht="13.5" customHeight="1" thickBot="1">
      <c r="B2" s="46" t="str">
        <f>OkresBiezR</f>
        <v>01.02.2022-31.07.2022</v>
      </c>
      <c r="C2" s="47"/>
      <c r="D2" s="48" t="s">
        <v>169</v>
      </c>
      <c r="E2" s="48" t="s">
        <v>170</v>
      </c>
      <c r="F2" s="48" t="s">
        <v>171</v>
      </c>
      <c r="G2" s="48" t="s">
        <v>172</v>
      </c>
      <c r="H2" s="49" t="s">
        <v>173</v>
      </c>
      <c r="I2" s="49" t="s">
        <v>174</v>
      </c>
      <c r="J2" s="49" t="s">
        <v>175</v>
      </c>
      <c r="K2" s="49" t="s">
        <v>176</v>
      </c>
    </row>
    <row r="3" spans="2:11" ht="15.75" customHeight="1" thickBot="1">
      <c r="B3" s="50" t="str">
        <f>OkresBiezPodpis</f>
        <v>niebadane, przeglądane</v>
      </c>
      <c r="C3" s="51"/>
      <c r="D3" s="38"/>
      <c r="E3" s="38"/>
      <c r="F3" s="38"/>
      <c r="G3" s="38"/>
      <c r="H3" s="49"/>
      <c r="I3" s="49"/>
      <c r="J3" s="49"/>
      <c r="K3" s="49"/>
    </row>
    <row r="4" spans="2:11" ht="15.75" customHeight="1" thickBot="1">
      <c r="B4" s="46"/>
      <c r="C4" s="47"/>
      <c r="D4" s="52" t="s">
        <v>177</v>
      </c>
      <c r="E4" s="52" t="s">
        <v>177</v>
      </c>
      <c r="F4" s="52" t="s">
        <v>177</v>
      </c>
      <c r="G4" s="52" t="s">
        <v>177</v>
      </c>
      <c r="H4" s="53"/>
      <c r="I4" s="53"/>
      <c r="J4" s="53"/>
      <c r="K4" s="53"/>
    </row>
    <row r="5" spans="2:11" ht="15.75" customHeight="1" thickBot="1">
      <c r="B5" s="46" t="s">
        <v>178</v>
      </c>
      <c r="C5" s="46"/>
      <c r="D5" s="46"/>
      <c r="E5" s="46"/>
      <c r="F5" s="46"/>
      <c r="G5" s="46"/>
      <c r="H5" s="46"/>
      <c r="I5" s="46"/>
      <c r="J5" s="46"/>
      <c r="K5" s="47"/>
    </row>
    <row r="6" spans="2:11" ht="11.25" thickBot="1">
      <c r="B6" s="8"/>
      <c r="C6" s="8" t="s">
        <v>180</v>
      </c>
      <c r="D6" s="11">
        <f>'[6]16_SEGMENTY_1'!D6</f>
        <v>1934.76</v>
      </c>
      <c r="E6" s="11">
        <f>'[6]16_SEGMENTY_1'!E6</f>
        <v>1569.1</v>
      </c>
      <c r="F6" s="11">
        <f>'[6]16_SEGMENTY_1'!F6</f>
        <v>349.4</v>
      </c>
      <c r="G6" s="11">
        <f>'[6]16_SEGMENTY_1'!G6</f>
        <v>300.33</v>
      </c>
      <c r="H6" s="11">
        <f>'[6]16_SEGMENTY_1'!H6</f>
        <v>59.6</v>
      </c>
      <c r="I6" s="11">
        <f>'[6]16_SEGMENTY_1'!I6</f>
        <v>1548.44</v>
      </c>
      <c r="J6" s="11">
        <f>'[6]16_SEGMENTY_1'!J6</f>
        <v>5761.63</v>
      </c>
      <c r="K6" s="11">
        <f>'[6]16_SEGMENTY_1'!K6</f>
        <v>25.582441956492001</v>
      </c>
    </row>
    <row r="7" spans="2:11" ht="11.25" thickBot="1">
      <c r="B7" s="8"/>
      <c r="C7" s="8" t="s">
        <v>181</v>
      </c>
      <c r="D7" s="11">
        <f>'[6]16_SEGMENTY_1'!D7</f>
        <v>-2.2000000000000002</v>
      </c>
      <c r="E7" s="11">
        <f>'[6]16_SEGMENTY_1'!E7</f>
        <v>-26.5</v>
      </c>
      <c r="F7" s="11">
        <f>'[6]16_SEGMENTY_1'!F7</f>
        <v>0</v>
      </c>
      <c r="G7" s="11">
        <f>'[6]16_SEGMENTY_1'!G7</f>
        <v>0</v>
      </c>
      <c r="H7" s="11">
        <f>'[6]16_SEGMENTY_1'!H7</f>
        <v>-5.7</v>
      </c>
      <c r="I7" s="11">
        <f>'[6]16_SEGMENTY_1'!I7</f>
        <v>-1480.63</v>
      </c>
      <c r="J7" s="11">
        <f>'[6]16_SEGMENTY_1'!J7</f>
        <v>-1515.03</v>
      </c>
      <c r="K7" s="11">
        <f>'[6]16_SEGMENTY_1'!K7</f>
        <v>0</v>
      </c>
    </row>
    <row r="8" spans="2:11" ht="10.5" customHeight="1" thickBot="1">
      <c r="B8" s="55" t="s">
        <v>182</v>
      </c>
      <c r="C8" s="56"/>
      <c r="D8" s="57">
        <f>'[6]16_SEGMENTY_1'!D8</f>
        <v>1932.56</v>
      </c>
      <c r="E8" s="57">
        <f>'[6]16_SEGMENTY_1'!E8</f>
        <v>1542.6</v>
      </c>
      <c r="F8" s="57">
        <f>'[6]16_SEGMENTY_1'!F8</f>
        <v>349.4</v>
      </c>
      <c r="G8" s="57">
        <f>'[6]16_SEGMENTY_1'!G8</f>
        <v>300.33</v>
      </c>
      <c r="H8" s="57">
        <f>'[6]16_SEGMENTY_1'!H8</f>
        <v>53.9</v>
      </c>
      <c r="I8" s="57">
        <f>'[6]16_SEGMENTY_1'!I8</f>
        <v>67.809999999999704</v>
      </c>
      <c r="J8" s="57">
        <f>'[6]16_SEGMENTY_1'!J8</f>
        <v>4246.6000000000004</v>
      </c>
      <c r="K8" s="57">
        <f>'[6]16_SEGMENTY_1'!K8</f>
        <v>25.582441956492001</v>
      </c>
    </row>
    <row r="9" spans="2:11" ht="10.5"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2:11" ht="10.5" customHeight="1" thickBot="1">
      <c r="B10" s="59" t="s">
        <v>5</v>
      </c>
      <c r="C10" s="60"/>
      <c r="D10" s="57">
        <f>'[6]16_SEGMENTY_1'!D10</f>
        <v>1078.08</v>
      </c>
      <c r="E10" s="57">
        <f>'[6]16_SEGMENTY_1'!E10</f>
        <v>665.8</v>
      </c>
      <c r="F10" s="57">
        <f>'[6]16_SEGMENTY_1'!F10</f>
        <v>145.19999999999999</v>
      </c>
      <c r="G10" s="57">
        <f>'[6]16_SEGMENTY_1'!G10</f>
        <v>136.91</v>
      </c>
      <c r="H10" s="57">
        <f>'[6]16_SEGMENTY_1'!H10</f>
        <v>28.8</v>
      </c>
      <c r="I10" s="57">
        <f>'[6]16_SEGMENTY_1'!I10</f>
        <v>-2.6</v>
      </c>
      <c r="J10" s="57">
        <f>'[6]16_SEGMENTY_1'!J10</f>
        <v>2052.19</v>
      </c>
      <c r="K10" s="57">
        <f>'[6]16_SEGMENTY_1'!K10</f>
        <v>12.786643290139001</v>
      </c>
    </row>
    <row r="11" spans="2:11" ht="21.75" thickBot="1">
      <c r="B11" s="8"/>
      <c r="C11" s="8" t="s">
        <v>183</v>
      </c>
      <c r="D11" s="61">
        <f>'[6]16_SEGMENTY_1'!D11</f>
        <v>0.55785072649749601</v>
      </c>
      <c r="E11" s="61">
        <f>'[6]16_SEGMENTY_1'!E11</f>
        <v>0.43160897186568098</v>
      </c>
      <c r="F11" s="61">
        <f>'[6]16_SEGMENTY_1'!F11</f>
        <v>0.41556954779622202</v>
      </c>
      <c r="G11" s="61">
        <f>'[6]16_SEGMENTY_1'!G11</f>
        <v>0.45586521493024301</v>
      </c>
      <c r="H11" s="61">
        <f>'[6]16_SEGMENTY_1'!H11</f>
        <v>0.53432282003710596</v>
      </c>
      <c r="I11" s="61">
        <f>'[6]16_SEGMENTY_1'!I11</f>
        <v>-3.8342427370594498E-2</v>
      </c>
      <c r="J11" s="61">
        <f>'[6]16_SEGMENTY_1'!J11</f>
        <v>0.48325483916544998</v>
      </c>
      <c r="K11" s="61">
        <f>'[6]16_SEGMENTY_1'!K11</f>
        <v>0.49982106133125098</v>
      </c>
    </row>
    <row r="12" spans="2:11" ht="10.5" hidden="1">
      <c r="B12" s="62" t="str">
        <f>'[7]do SSF narastająco'!A12</f>
        <v>Koszty punktów handlu</v>
      </c>
      <c r="C12" s="62"/>
      <c r="D12" s="63">
        <f>'[8]16_SEGMENTY_1'!D12</f>
        <v>-1176.3</v>
      </c>
      <c r="E12" s="63">
        <f>'[8]16_SEGMENTY_1'!E12</f>
        <v>-65.900000000000006</v>
      </c>
      <c r="F12" s="63">
        <f>'[8]16_SEGMENTY_1'!F12</f>
        <v>0</v>
      </c>
      <c r="G12" s="63">
        <f>'[8]16_SEGMENTY_1'!G12</f>
        <v>-98.4</v>
      </c>
      <c r="H12" s="63">
        <f>'[8]16_SEGMENTY_1'!I12</f>
        <v>0</v>
      </c>
      <c r="I12" s="63">
        <f>'[8]16_SEGMENTY_1'!J12</f>
        <v>-3.1</v>
      </c>
      <c r="J12" s="63">
        <f>'[8]16_SEGMENTY_1'!K12</f>
        <v>-1343.7</v>
      </c>
      <c r="K12" s="63">
        <f>'[8]16_SEGMENTY_1'!L12</f>
        <v>0</v>
      </c>
    </row>
    <row r="13" spans="2:11" ht="10.5" hidden="1">
      <c r="B13" s="62" t="str">
        <f>'[7]do SSF narastająco'!A13</f>
        <v>Pozostałe koszty sprzedaży</v>
      </c>
      <c r="C13" s="62"/>
      <c r="D13" s="63">
        <f>'[8]16_SEGMENTY_1'!D13</f>
        <v>-670.4</v>
      </c>
      <c r="E13" s="63">
        <f>'[8]16_SEGMENTY_1'!E13</f>
        <v>-937.2</v>
      </c>
      <c r="F13" s="63">
        <f>'[8]16_SEGMENTY_1'!F13</f>
        <v>-170.6</v>
      </c>
      <c r="G13" s="63">
        <f>'[8]16_SEGMENTY_1'!G13</f>
        <v>-47.2</v>
      </c>
      <c r="H13" s="63">
        <f>'[8]16_SEGMENTY_1'!I13</f>
        <v>-54.3</v>
      </c>
      <c r="I13" s="63">
        <f>'[8]16_SEGMENTY_1'!J13</f>
        <v>-23</v>
      </c>
      <c r="J13" s="63">
        <f>'[8]16_SEGMENTY_1'!K13</f>
        <v>-1902.7</v>
      </c>
      <c r="K13" s="63">
        <f>'[8]16_SEGMENTY_1'!L13</f>
        <v>0</v>
      </c>
    </row>
    <row r="14" spans="2:11" ht="10.5" customHeight="1" thickBot="1">
      <c r="B14" s="55" t="s">
        <v>184</v>
      </c>
      <c r="C14" s="56"/>
      <c r="D14" s="57">
        <f>'[6]16_SEGMENTY_1'!D12</f>
        <v>139.97999999999999</v>
      </c>
      <c r="E14" s="57">
        <f>'[6]16_SEGMENTY_1'!E12</f>
        <v>127.6</v>
      </c>
      <c r="F14" s="57">
        <f>'[6]16_SEGMENTY_1'!F12</f>
        <v>15</v>
      </c>
      <c r="G14" s="57">
        <f>'[6]16_SEGMENTY_1'!G12</f>
        <v>-12.37</v>
      </c>
      <c r="H14" s="57">
        <f>'[6]16_SEGMENTY_1'!H12</f>
        <v>5.4</v>
      </c>
      <c r="I14" s="57">
        <f>'[6]16_SEGMENTY_1'!I12</f>
        <v>-11.5</v>
      </c>
      <c r="J14" s="57">
        <f>'[6]16_SEGMENTY_1'!J12</f>
        <v>264.11</v>
      </c>
      <c r="K14" s="57">
        <f>'[6]16_SEGMENTY_1'!K12</f>
        <v>0.24707620249596701</v>
      </c>
    </row>
    <row r="15" spans="2:11" ht="10.5" customHeight="1">
      <c r="B15" s="64"/>
      <c r="C15" s="65" t="s">
        <v>185</v>
      </c>
      <c r="D15" s="66"/>
      <c r="E15" s="66"/>
      <c r="F15" s="66"/>
      <c r="G15" s="66">
        <f>'[6]16_SEGMENTY_1'!$G$13</f>
        <v>4.0999999999999996</v>
      </c>
      <c r="H15" s="66"/>
      <c r="I15" s="66"/>
      <c r="J15" s="66"/>
      <c r="K15" s="66"/>
    </row>
    <row r="16" spans="2:11" ht="10.5"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2:11" ht="10.5" customHeight="1" thickBot="1">
      <c r="B17" s="67" t="s">
        <v>186</v>
      </c>
      <c r="C17" s="68"/>
      <c r="D17" s="69">
        <v>44773</v>
      </c>
      <c r="E17" s="70"/>
      <c r="F17" s="70"/>
      <c r="G17" s="70"/>
      <c r="H17" s="70"/>
      <c r="I17" s="70"/>
      <c r="J17" s="70"/>
      <c r="K17" s="71"/>
    </row>
    <row r="18" spans="2:11" ht="25.9" customHeight="1" thickBot="1">
      <c r="B18" s="8"/>
      <c r="C18" s="8" t="s">
        <v>187</v>
      </c>
      <c r="D18" s="7">
        <f>'[6]16_SEGMENTY_1'!D16</f>
        <v>1816.3</v>
      </c>
      <c r="E18" s="7">
        <f>'[6]16_SEGMENTY_1'!E16</f>
        <v>675.9</v>
      </c>
      <c r="F18" s="7">
        <f>'[6]16_SEGMENTY_1'!F16</f>
        <v>107.9</v>
      </c>
      <c r="G18" s="7">
        <f>'[6]16_SEGMENTY_1'!G16</f>
        <v>421.5</v>
      </c>
      <c r="H18" s="7">
        <f>'[6]16_SEGMENTY_1'!H16</f>
        <v>8.1999999999999993</v>
      </c>
      <c r="I18" s="7">
        <f>'[6]16_SEGMENTY_1'!I16</f>
        <v>218.2</v>
      </c>
      <c r="J18" s="7">
        <f>'[6]16_SEGMENTY_1'!J16</f>
        <v>3248</v>
      </c>
      <c r="K18" s="7">
        <f>'[6]16_SEGMENTY_1'!K16</f>
        <v>0</v>
      </c>
    </row>
    <row r="19" spans="2:11" ht="11.25" thickBot="1">
      <c r="B19" s="8"/>
      <c r="C19" s="8" t="s">
        <v>188</v>
      </c>
      <c r="D19" s="7">
        <f>'[6]16_SEGMENTY_1'!D17</f>
        <v>80.45</v>
      </c>
      <c r="E19" s="7">
        <f>'[6]16_SEGMENTY_1'!E17</f>
        <v>60.65</v>
      </c>
      <c r="F19" s="7">
        <f>'[6]16_SEGMENTY_1'!F17</f>
        <v>13.9</v>
      </c>
      <c r="G19" s="7">
        <f>'[6]16_SEGMENTY_1'!G17</f>
        <v>11.9</v>
      </c>
      <c r="H19" s="7">
        <f>'[6]16_SEGMENTY_1'!H17</f>
        <v>1.9</v>
      </c>
      <c r="I19" s="7">
        <f>'[6]16_SEGMENTY_1'!I17</f>
        <v>11</v>
      </c>
      <c r="J19" s="7">
        <f>'[6]16_SEGMENTY_1'!J17</f>
        <v>179.8</v>
      </c>
      <c r="K19" s="7">
        <f>'[6]16_SEGMENTY_1'!K17</f>
        <v>0</v>
      </c>
    </row>
    <row r="20" spans="2:11" ht="11.25" thickBot="1">
      <c r="B20" s="8"/>
      <c r="C20" s="8" t="s">
        <v>60</v>
      </c>
      <c r="D20" s="7">
        <f>'[6]16_SEGMENTY_1'!D18</f>
        <v>1454.1</v>
      </c>
      <c r="E20" s="7">
        <f>'[6]16_SEGMENTY_1'!E18</f>
        <v>979.18963358986105</v>
      </c>
      <c r="F20" s="7">
        <f>'[6]16_SEGMENTY_1'!F18</f>
        <v>273.30632871999899</v>
      </c>
      <c r="G20" s="7">
        <f>'[6]16_SEGMENTY_1'!G18</f>
        <v>219.6</v>
      </c>
      <c r="H20" s="7">
        <f>'[6]16_SEGMENTY_1'!H18</f>
        <v>24.4</v>
      </c>
      <c r="I20" s="7">
        <f>'[6]16_SEGMENTY_1'!I18</f>
        <v>0.1</v>
      </c>
      <c r="J20" s="7">
        <f>'[6]16_SEGMENTY_1'!J18</f>
        <v>2950.6959623098601</v>
      </c>
      <c r="K20" s="7">
        <f>'[6]16_SEGMENTY_1'!K18</f>
        <v>0</v>
      </c>
    </row>
    <row r="21" spans="2:11" ht="11.25" thickBot="1">
      <c r="B21" s="8"/>
      <c r="C21" s="72" t="s">
        <v>189</v>
      </c>
      <c r="D21" s="7">
        <f>'[6]16_SEGMENTY_1'!D19</f>
        <v>635.70000000000005</v>
      </c>
      <c r="E21" s="7">
        <f>'[6]16_SEGMENTY_1'!E19</f>
        <v>72.767225660000094</v>
      </c>
      <c r="F21" s="7">
        <f>'[6]16_SEGMENTY_1'!F19</f>
        <v>0</v>
      </c>
      <c r="G21" s="7">
        <f>'[6]16_SEGMENTY_1'!G19</f>
        <v>86</v>
      </c>
      <c r="H21" s="7">
        <f>'[6]16_SEGMENTY_1'!H19</f>
        <v>24.4</v>
      </c>
      <c r="I21" s="7">
        <f>'[6]16_SEGMENTY_1'!I19</f>
        <v>0.1</v>
      </c>
      <c r="J21" s="7">
        <f>'[6]16_SEGMENTY_1'!J19</f>
        <v>818.96722566000005</v>
      </c>
      <c r="K21" s="7">
        <f>'[6]16_SEGMENTY_1'!K19</f>
        <v>0</v>
      </c>
    </row>
    <row r="22" spans="2:11" ht="11.25" thickBot="1">
      <c r="B22" s="8"/>
      <c r="C22" s="72" t="s">
        <v>190</v>
      </c>
      <c r="D22" s="7">
        <f>'[6]16_SEGMENTY_1'!D20</f>
        <v>818.4</v>
      </c>
      <c r="E22" s="7">
        <f>'[6]16_SEGMENTY_1'!E20</f>
        <v>906.42240792986104</v>
      </c>
      <c r="F22" s="7">
        <f>'[6]16_SEGMENTY_1'!F20</f>
        <v>273.30632871999899</v>
      </c>
      <c r="G22" s="7">
        <f>'[6]16_SEGMENTY_1'!G20</f>
        <v>133.6</v>
      </c>
      <c r="H22" s="7">
        <f>'[6]16_SEGMENTY_1'!H20</f>
        <v>0</v>
      </c>
      <c r="I22" s="7">
        <f>'[6]16_SEGMENTY_1'!I20</f>
        <v>0</v>
      </c>
      <c r="J22" s="7">
        <f>'[6]16_SEGMENTY_1'!J20</f>
        <v>2131.7287366498599</v>
      </c>
      <c r="K22" s="7">
        <f>'[6]16_SEGMENTY_1'!K20</f>
        <v>0</v>
      </c>
    </row>
    <row r="23" spans="2:11" ht="11.25" thickBot="1">
      <c r="B23" s="8"/>
      <c r="C23" s="8" t="s">
        <v>191</v>
      </c>
      <c r="D23" s="7">
        <f>'[6]16_SEGMENTY_1'!D21</f>
        <v>752.4</v>
      </c>
      <c r="E23" s="7">
        <f>'[6]16_SEGMENTY_1'!E21</f>
        <v>461.5</v>
      </c>
      <c r="F23" s="7">
        <f>'[6]16_SEGMENTY_1'!F21</f>
        <v>97.5</v>
      </c>
      <c r="G23" s="7">
        <f>'[6]16_SEGMENTY_1'!G21</f>
        <v>186.8</v>
      </c>
      <c r="H23" s="7">
        <f>'[6]16_SEGMENTY_1'!H21</f>
        <v>5.9</v>
      </c>
      <c r="I23" s="7">
        <f>'[6]16_SEGMENTY_1'!I21</f>
        <v>214.9</v>
      </c>
      <c r="J23" s="7">
        <f>'[6]16_SEGMENTY_1'!J21</f>
        <v>1719</v>
      </c>
      <c r="K23" s="7">
        <f>'[6]16_SEGMENTY_1'!K21</f>
        <v>0</v>
      </c>
    </row>
    <row r="24" spans="2:11" ht="10.5" customHeight="1" thickBot="1">
      <c r="B24" s="73" t="s">
        <v>192</v>
      </c>
      <c r="C24" s="73"/>
      <c r="D24" s="73"/>
      <c r="E24" s="73"/>
      <c r="F24" s="73"/>
      <c r="G24" s="73"/>
      <c r="H24" s="73"/>
      <c r="I24" s="73"/>
      <c r="J24" s="73"/>
      <c r="K24" s="74"/>
    </row>
    <row r="25" spans="2:11" ht="21.75" thickBot="1">
      <c r="B25" s="8"/>
      <c r="C25" s="8" t="s">
        <v>193</v>
      </c>
      <c r="D25" s="7">
        <f>'[6]16_SEGMENTY_1'!D23</f>
        <v>-197.3</v>
      </c>
      <c r="E25" s="7">
        <f>'[6]16_SEGMENTY_1'!E23</f>
        <v>-28.9</v>
      </c>
      <c r="F25" s="7">
        <f>'[6]16_SEGMENTY_1'!F23</f>
        <v>-3</v>
      </c>
      <c r="G25" s="7">
        <f>'[6]16_SEGMENTY_1'!G23</f>
        <v>-36.4</v>
      </c>
      <c r="H25" s="7">
        <f>'[6]16_SEGMENTY_1'!H23</f>
        <v>-0.5</v>
      </c>
      <c r="I25" s="7">
        <f>'[6]16_SEGMENTY_1'!I23</f>
        <v>-1.4</v>
      </c>
      <c r="J25" s="7">
        <f>'[6]16_SEGMENTY_1'!J23</f>
        <v>-267.5</v>
      </c>
      <c r="K25" s="7">
        <f>'[6]16_SEGMENTY_1'!K23</f>
        <v>-2.2999999999999998</v>
      </c>
    </row>
    <row r="26" spans="2:11" ht="10.5">
      <c r="B26" s="75"/>
      <c r="C26" s="75"/>
      <c r="D26" s="76"/>
      <c r="E26" s="76"/>
      <c r="F26" s="76"/>
      <c r="G26" s="76"/>
      <c r="H26" s="76"/>
      <c r="I26" s="76"/>
      <c r="J26" s="76"/>
      <c r="K26" s="76"/>
    </row>
    <row r="27" spans="2:11" ht="10.5" customHeight="1" thickBot="1">
      <c r="B27" s="46" t="s">
        <v>194</v>
      </c>
      <c r="C27" s="46"/>
      <c r="D27" s="46"/>
      <c r="E27" s="46"/>
      <c r="F27" s="46"/>
      <c r="G27" s="46"/>
      <c r="H27" s="46"/>
      <c r="I27" s="46"/>
      <c r="J27" s="46"/>
      <c r="K27" s="47"/>
    </row>
    <row r="28" spans="2:11" ht="11.25" thickBot="1">
      <c r="B28" s="8"/>
      <c r="C28" s="8" t="s">
        <v>180</v>
      </c>
      <c r="D28" s="11">
        <f>'[6]16_SEGMENTY_1'!D27</f>
        <v>1220.76</v>
      </c>
      <c r="E28" s="11">
        <f>'[6]16_SEGMENTY_1'!E27</f>
        <v>584.70000000000005</v>
      </c>
      <c r="F28" s="11">
        <f>'[6]16_SEGMENTY_1'!F27</f>
        <v>128.69999999999999</v>
      </c>
      <c r="G28" s="11">
        <f>'[6]16_SEGMENTY_1'!G27</f>
        <v>241.03</v>
      </c>
      <c r="H28" s="11">
        <f>'[6]16_SEGMENTY_1'!H27</f>
        <v>59.6</v>
      </c>
      <c r="I28" s="11">
        <f>'[6]16_SEGMENTY_1'!I27</f>
        <v>1548.44</v>
      </c>
      <c r="J28" s="11">
        <f>'[6]16_SEGMENTY_1'!J27</f>
        <v>3783.23</v>
      </c>
      <c r="K28" s="11">
        <f>'[6]16_SEGMENTY_1'!K27</f>
        <v>0</v>
      </c>
    </row>
    <row r="29" spans="2:11" ht="11.25" thickBot="1">
      <c r="B29" s="8"/>
      <c r="C29" s="8" t="s">
        <v>181</v>
      </c>
      <c r="D29" s="11">
        <f>'[6]16_SEGMENTY_1'!D28</f>
        <v>0</v>
      </c>
      <c r="E29" s="11">
        <f>'[6]16_SEGMENTY_1'!E28</f>
        <v>-26.5</v>
      </c>
      <c r="F29" s="11">
        <f>'[6]16_SEGMENTY_1'!F28</f>
        <v>0</v>
      </c>
      <c r="G29" s="11">
        <f>'[6]16_SEGMENTY_1'!G28</f>
        <v>0</v>
      </c>
      <c r="H29" s="11">
        <f>'[6]16_SEGMENTY_1'!H28</f>
        <v>-5.7</v>
      </c>
      <c r="I29" s="11">
        <f>'[6]16_SEGMENTY_1'!I28</f>
        <v>-1480.63</v>
      </c>
      <c r="J29" s="11">
        <f>'[6]16_SEGMENTY_1'!J28</f>
        <v>-1512.83</v>
      </c>
      <c r="K29" s="11">
        <f>'[6]16_SEGMENTY_1'!K28</f>
        <v>0</v>
      </c>
    </row>
    <row r="30" spans="2:11" ht="10.5" customHeight="1" thickBot="1">
      <c r="B30" s="55" t="s">
        <v>182</v>
      </c>
      <c r="C30" s="56"/>
      <c r="D30" s="57">
        <f>'[6]16_SEGMENTY_1'!D29</f>
        <v>1220.76</v>
      </c>
      <c r="E30" s="57">
        <f>'[6]16_SEGMENTY_1'!E29</f>
        <v>558.20000000000005</v>
      </c>
      <c r="F30" s="57">
        <f>'[6]16_SEGMENTY_1'!F29</f>
        <v>128.69999999999999</v>
      </c>
      <c r="G30" s="57">
        <f>'[6]16_SEGMENTY_1'!G29</f>
        <v>241.03</v>
      </c>
      <c r="H30" s="57">
        <f>'[6]16_SEGMENTY_1'!H29</f>
        <v>53.9</v>
      </c>
      <c r="I30" s="57">
        <f>'[6]16_SEGMENTY_1'!I29</f>
        <v>67.809999999999704</v>
      </c>
      <c r="J30" s="57">
        <f>'[6]16_SEGMENTY_1'!J29</f>
        <v>2270.4</v>
      </c>
      <c r="K30" s="57">
        <f>'[6]16_SEGMENTY_1'!K29</f>
        <v>0</v>
      </c>
    </row>
    <row r="31" spans="2:11" ht="10.5"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spans="2:11" ht="10.5" customHeight="1" thickBot="1">
      <c r="B32" s="59" t="s">
        <v>5</v>
      </c>
      <c r="C32" s="60"/>
      <c r="D32" s="57">
        <f>'[6]16_SEGMENTY_1'!D31</f>
        <v>660.28</v>
      </c>
      <c r="E32" s="57">
        <f>'[6]16_SEGMENTY_1'!E31</f>
        <v>223.6</v>
      </c>
      <c r="F32" s="57">
        <f>'[6]16_SEGMENTY_1'!F31</f>
        <v>50.6</v>
      </c>
      <c r="G32" s="57">
        <f>'[6]16_SEGMENTY_1'!G31</f>
        <v>106.21</v>
      </c>
      <c r="H32" s="57">
        <f>'[6]16_SEGMENTY_1'!H31</f>
        <v>28.8</v>
      </c>
      <c r="I32" s="57">
        <f>'[6]16_SEGMENTY_1'!I31</f>
        <v>-2.6</v>
      </c>
      <c r="J32" s="57">
        <f>'[6]16_SEGMENTY_1'!J31</f>
        <v>1066.8900000000001</v>
      </c>
      <c r="K32" s="57">
        <f>'[6]16_SEGMENTY_1'!K31</f>
        <v>0</v>
      </c>
    </row>
    <row r="33" spans="1:11" ht="22.35" customHeight="1" thickBot="1">
      <c r="B33" s="8"/>
      <c r="C33" s="8" t="s">
        <v>183</v>
      </c>
      <c r="D33" s="61">
        <f>'[6]16_SEGMENTY_1'!D32</f>
        <v>0.54087617549723099</v>
      </c>
      <c r="E33" s="61">
        <f>'[6]16_SEGMENTY_1'!E32</f>
        <v>0.40057327122894998</v>
      </c>
      <c r="F33" s="61">
        <f>'[6]16_SEGMENTY_1'!F32</f>
        <v>0.39316239316239299</v>
      </c>
      <c r="G33" s="61">
        <f>'[6]16_SEGMENTY_1'!G32</f>
        <v>0.440650541426378</v>
      </c>
      <c r="H33" s="61">
        <f>'[6]16_SEGMENTY_1'!H32</f>
        <v>0.53432282003710596</v>
      </c>
      <c r="I33" s="61">
        <f>'[6]16_SEGMENTY_1'!I32</f>
        <v>-3.8342427370594498E-2</v>
      </c>
      <c r="J33" s="61">
        <f>'[6]16_SEGMENTY_1'!J32</f>
        <v>0.469912790697675</v>
      </c>
      <c r="K33" s="61" t="str">
        <f>'[6]16_SEGMENTY_1'!K32</f>
        <v>-</v>
      </c>
    </row>
    <row r="34" spans="1:11" ht="10.5" hidden="1" customHeight="1">
      <c r="B34" s="62" t="str">
        <f>'[7]do SSF narastająco'!A32</f>
        <v>Koszty punktów handlu</v>
      </c>
      <c r="C34" s="62"/>
      <c r="D34" s="63">
        <f>'[6]16_SEGMENTY_1'!D109</f>
        <v>372.14</v>
      </c>
      <c r="E34" s="63">
        <f>'[6]16_SEGMENTY_1'!E109</f>
        <v>111.7</v>
      </c>
      <c r="F34" s="63">
        <f>'[6]16_SEGMENTY_1'!F109</f>
        <v>27.7</v>
      </c>
      <c r="G34" s="63">
        <f>'[6]16_SEGMENTY_1'!G109</f>
        <v>63.47</v>
      </c>
      <c r="H34" s="63">
        <f>'[6]16_SEGMENTY_1'!H109</f>
        <v>15.4</v>
      </c>
      <c r="I34" s="63">
        <f>'[6]16_SEGMENTY_1'!I109</f>
        <v>-12.9</v>
      </c>
      <c r="J34" s="63">
        <f>'[6]16_SEGMENTY_1'!J109</f>
        <v>577.51</v>
      </c>
      <c r="K34" s="63">
        <f>'[6]16_SEGMENTY_1'!K109</f>
        <v>0</v>
      </c>
    </row>
    <row r="35" spans="1:11" ht="10.5" hidden="1" customHeight="1">
      <c r="B35" s="62" t="str">
        <f>'[7]do SSF narastająco'!A33</f>
        <v>Pozostałe koszty sprzedaży</v>
      </c>
      <c r="C35" s="62"/>
      <c r="D35" s="63">
        <f>'[6]16_SEGMENTY_1'!D110</f>
        <v>0.52246307631830202</v>
      </c>
      <c r="E35" s="63">
        <f>'[6]16_SEGMENTY_1'!E110</f>
        <v>0.39015019210618201</v>
      </c>
      <c r="F35" s="63">
        <f>'[6]16_SEGMENTY_1'!F110</f>
        <v>0.41097922848664697</v>
      </c>
      <c r="G35" s="63">
        <f>'[6]16_SEGMENTY_1'!G110</f>
        <v>0.43321274998293602</v>
      </c>
      <c r="H35" s="63">
        <f>'[6]16_SEGMENTY_1'!H110</f>
        <v>0.55197132616487499</v>
      </c>
      <c r="I35" s="63">
        <f>'[6]16_SEGMENTY_1'!I110</f>
        <v>-0.45406546990496499</v>
      </c>
      <c r="J35" s="63">
        <f>'[6]16_SEGMENTY_1'!J110</f>
        <v>0.45516235813367001</v>
      </c>
      <c r="K35" s="63" t="str">
        <f>'[6]16_SEGMENTY_1'!K110</f>
        <v>-</v>
      </c>
    </row>
    <row r="36" spans="1:11" s="79" customFormat="1" ht="11.1" customHeight="1" thickBot="1">
      <c r="A36" s="78"/>
      <c r="B36" s="55" t="s">
        <v>184</v>
      </c>
      <c r="C36" s="56"/>
      <c r="D36" s="57">
        <f>'[6]16_SEGMENTY_1'!D33</f>
        <v>159.88</v>
      </c>
      <c r="E36" s="57">
        <f>'[6]16_SEGMENTY_1'!E33</f>
        <v>36.799999999999997</v>
      </c>
      <c r="F36" s="57">
        <f>'[6]16_SEGMENTY_1'!F33</f>
        <v>0.5</v>
      </c>
      <c r="G36" s="57">
        <f>'[6]16_SEGMENTY_1'!G33</f>
        <v>-5.5700000000000101</v>
      </c>
      <c r="H36" s="57">
        <f>'[6]16_SEGMENTY_1'!H33</f>
        <v>5.4</v>
      </c>
      <c r="I36" s="57">
        <f>'[6]16_SEGMENTY_1'!I33</f>
        <v>-11.5</v>
      </c>
      <c r="J36" s="57">
        <f>'[6]16_SEGMENTY_1'!J33</f>
        <v>185.51</v>
      </c>
      <c r="K36" s="57">
        <f>'[6]16_SEGMENTY_1'!K33</f>
        <v>0</v>
      </c>
    </row>
    <row r="37" spans="1:11" ht="10.5" customHeight="1">
      <c r="B37" s="64"/>
      <c r="C37" s="65" t="s">
        <v>185</v>
      </c>
      <c r="D37" s="66"/>
      <c r="E37" s="66"/>
      <c r="F37" s="66"/>
      <c r="G37" s="66">
        <f>'[6]16_SEGMENTY_1'!$G$34</f>
        <v>3</v>
      </c>
      <c r="H37" s="66"/>
      <c r="I37" s="66"/>
      <c r="J37" s="66"/>
      <c r="K37" s="66"/>
    </row>
    <row r="38" spans="1:11" ht="10.5"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ht="10.5" customHeight="1" thickBot="1">
      <c r="B39" s="67" t="s">
        <v>186</v>
      </c>
      <c r="C39" s="68"/>
      <c r="D39" s="69">
        <v>44773</v>
      </c>
      <c r="E39" s="70"/>
      <c r="F39" s="70"/>
      <c r="G39" s="70"/>
      <c r="H39" s="70"/>
      <c r="I39" s="70"/>
      <c r="J39" s="70"/>
      <c r="K39" s="71"/>
    </row>
    <row r="40" spans="1:11" ht="22.35" customHeight="1" thickBot="1">
      <c r="B40" s="8"/>
      <c r="C40" s="8" t="s">
        <v>187</v>
      </c>
      <c r="D40" s="7">
        <f>'[6]16_SEGMENTY_1'!D37</f>
        <v>1093.2</v>
      </c>
      <c r="E40" s="7">
        <f>'[6]16_SEGMENTY_1'!E37</f>
        <v>309</v>
      </c>
      <c r="F40" s="7">
        <f>'[6]16_SEGMENTY_1'!F37</f>
        <v>37.700000000000003</v>
      </c>
      <c r="G40" s="7">
        <f>'[6]16_SEGMENTY_1'!G37</f>
        <v>330.6</v>
      </c>
      <c r="H40" s="7">
        <f>'[6]16_SEGMENTY_1'!H37</f>
        <v>8.1999999999999993</v>
      </c>
      <c r="I40" s="7">
        <f>'[6]16_SEGMENTY_1'!I37</f>
        <v>218.2</v>
      </c>
      <c r="J40" s="7">
        <f>'[6]16_SEGMENTY_1'!J37</f>
        <v>1996.9</v>
      </c>
      <c r="K40" s="7">
        <f>'[6]16_SEGMENTY_1'!K37</f>
        <v>0</v>
      </c>
    </row>
    <row r="41" spans="1:11" ht="11.25" thickBot="1">
      <c r="B41" s="8"/>
      <c r="C41" s="8" t="s">
        <v>188</v>
      </c>
      <c r="D41" s="7">
        <f>'[6]16_SEGMENTY_1'!D38</f>
        <v>53.85</v>
      </c>
      <c r="E41" s="7">
        <f>'[6]16_SEGMENTY_1'!E38</f>
        <v>23.55</v>
      </c>
      <c r="F41" s="7">
        <f>'[6]16_SEGMENTY_1'!F38</f>
        <v>5.3</v>
      </c>
      <c r="G41" s="7">
        <f>'[6]16_SEGMENTY_1'!G38</f>
        <v>10.5</v>
      </c>
      <c r="H41" s="7">
        <f>'[6]16_SEGMENTY_1'!H38</f>
        <v>1.9</v>
      </c>
      <c r="I41" s="7">
        <f>'[6]16_SEGMENTY_1'!I38</f>
        <v>11</v>
      </c>
      <c r="J41" s="7">
        <f>'[6]16_SEGMENTY_1'!J38</f>
        <v>106.1</v>
      </c>
      <c r="K41" s="7">
        <f>'[6]16_SEGMENTY_1'!K38</f>
        <v>0</v>
      </c>
    </row>
    <row r="42" spans="1:11" ht="11.25" thickBot="1">
      <c r="B42" s="8"/>
      <c r="C42" s="8" t="s">
        <v>60</v>
      </c>
      <c r="D42" s="7">
        <f>'[6]16_SEGMENTY_1'!D39</f>
        <v>1157.3</v>
      </c>
      <c r="E42" s="7">
        <f>'[6]16_SEGMENTY_1'!E39</f>
        <v>830.99954165985798</v>
      </c>
      <c r="F42" s="7">
        <f>'[6]16_SEGMENTY_1'!F39</f>
        <v>273.30632871999899</v>
      </c>
      <c r="G42" s="7">
        <f>'[6]16_SEGMENTY_1'!G39</f>
        <v>202.1</v>
      </c>
      <c r="H42" s="7">
        <f>'[6]16_SEGMENTY_1'!H39</f>
        <v>24.4</v>
      </c>
      <c r="I42" s="7">
        <f>'[6]16_SEGMENTY_1'!I39</f>
        <v>0.1</v>
      </c>
      <c r="J42" s="7">
        <f>'[6]16_SEGMENTY_1'!J39</f>
        <v>2488.2058703798598</v>
      </c>
      <c r="K42" s="7">
        <f>'[6]16_SEGMENTY_1'!K39</f>
        <v>0</v>
      </c>
    </row>
    <row r="43" spans="1:11" ht="11.25" thickBot="1">
      <c r="B43" s="8"/>
      <c r="C43" s="72" t="s">
        <v>189</v>
      </c>
      <c r="D43" s="7">
        <f>'[6]16_SEGMENTY_1'!D40</f>
        <v>338.9</v>
      </c>
      <c r="E43" s="7">
        <f>'[6]16_SEGMENTY_1'!E40</f>
        <v>63.371021800000001</v>
      </c>
      <c r="F43" s="7">
        <f>'[6]16_SEGMENTY_1'!F40</f>
        <v>0</v>
      </c>
      <c r="G43" s="7">
        <f>'[6]16_SEGMENTY_1'!G40</f>
        <v>68.5</v>
      </c>
      <c r="H43" s="7">
        <f>'[6]16_SEGMENTY_1'!H40</f>
        <v>24.4</v>
      </c>
      <c r="I43" s="7">
        <f>'[6]16_SEGMENTY_1'!I40</f>
        <v>0.1</v>
      </c>
      <c r="J43" s="7">
        <f>'[6]16_SEGMENTY_1'!J40</f>
        <v>495.27102180000003</v>
      </c>
      <c r="K43" s="7">
        <f>'[6]16_SEGMENTY_1'!K40</f>
        <v>0</v>
      </c>
    </row>
    <row r="44" spans="1:11" ht="11.25" thickBot="1">
      <c r="B44" s="8"/>
      <c r="C44" s="72" t="s">
        <v>190</v>
      </c>
      <c r="D44" s="7">
        <f>'[6]16_SEGMENTY_1'!D41</f>
        <v>818.4</v>
      </c>
      <c r="E44" s="7">
        <f>'[6]16_SEGMENTY_1'!E41</f>
        <v>767.62851985985799</v>
      </c>
      <c r="F44" s="7">
        <f>'[6]16_SEGMENTY_1'!F41</f>
        <v>273.30632871999899</v>
      </c>
      <c r="G44" s="7">
        <f>'[6]16_SEGMENTY_1'!G41</f>
        <v>133.6</v>
      </c>
      <c r="H44" s="7">
        <f>'[6]16_SEGMENTY_1'!H41</f>
        <v>0</v>
      </c>
      <c r="I44" s="7">
        <f>'[6]16_SEGMENTY_1'!I41</f>
        <v>0</v>
      </c>
      <c r="J44" s="7">
        <f>'[6]16_SEGMENTY_1'!J41</f>
        <v>1992.93484857986</v>
      </c>
      <c r="K44" s="7">
        <f>'[6]16_SEGMENTY_1'!K41</f>
        <v>0</v>
      </c>
    </row>
    <row r="45" spans="1:11" ht="11.25" thickBot="1">
      <c r="B45" s="8"/>
      <c r="C45" s="8" t="s">
        <v>191</v>
      </c>
      <c r="D45" s="7">
        <f>'[6]16_SEGMENTY_1'!D42</f>
        <v>568.6</v>
      </c>
      <c r="E45" s="7">
        <f>'[6]16_SEGMENTY_1'!E42</f>
        <v>198.1</v>
      </c>
      <c r="F45" s="7">
        <f>'[6]16_SEGMENTY_1'!F42</f>
        <v>37.299999999999997</v>
      </c>
      <c r="G45" s="7">
        <f>'[6]16_SEGMENTY_1'!G42</f>
        <v>156.6</v>
      </c>
      <c r="H45" s="7">
        <f>'[6]16_SEGMENTY_1'!H42</f>
        <v>5.9</v>
      </c>
      <c r="I45" s="7">
        <f>'[6]16_SEGMENTY_1'!I42</f>
        <v>214.9</v>
      </c>
      <c r="J45" s="7">
        <f>'[6]16_SEGMENTY_1'!J42</f>
        <v>1181.4000000000001</v>
      </c>
      <c r="K45" s="7">
        <f>'[6]16_SEGMENTY_1'!K42</f>
        <v>0</v>
      </c>
    </row>
    <row r="46" spans="1:11" ht="10.5" customHeight="1" thickBot="1">
      <c r="B46" s="73" t="s">
        <v>192</v>
      </c>
      <c r="C46" s="73"/>
      <c r="D46" s="73"/>
      <c r="E46" s="73"/>
      <c r="F46" s="73"/>
      <c r="G46" s="73"/>
      <c r="H46" s="73"/>
      <c r="I46" s="73"/>
      <c r="J46" s="73"/>
      <c r="K46" s="74"/>
    </row>
    <row r="47" spans="1:11" ht="21.75" thickBot="1">
      <c r="B47" s="8"/>
      <c r="C47" s="8" t="s">
        <v>193</v>
      </c>
      <c r="D47" s="7">
        <f>'[6]16_SEGMENTY_1'!D44</f>
        <v>-95.3</v>
      </c>
      <c r="E47" s="7">
        <f>'[6]16_SEGMENTY_1'!E44</f>
        <v>-19</v>
      </c>
      <c r="F47" s="7">
        <f>'[6]16_SEGMENTY_1'!F44</f>
        <v>-1.2</v>
      </c>
      <c r="G47" s="7">
        <f>'[6]16_SEGMENTY_1'!G44</f>
        <v>-26</v>
      </c>
      <c r="H47" s="7">
        <f>'[6]16_SEGMENTY_1'!H44</f>
        <v>-0.5</v>
      </c>
      <c r="I47" s="7">
        <f>'[6]16_SEGMENTY_1'!I44</f>
        <v>-1.4</v>
      </c>
      <c r="J47" s="7">
        <f>'[6]16_SEGMENTY_1'!J44</f>
        <v>-143.4</v>
      </c>
      <c r="K47" s="7">
        <f>'[6]16_SEGMENTY_1'!K44</f>
        <v>0</v>
      </c>
    </row>
    <row r="48" spans="1:11" ht="10.5">
      <c r="B48" s="75"/>
      <c r="C48" s="75"/>
      <c r="D48" s="76"/>
      <c r="E48" s="76"/>
      <c r="F48" s="76"/>
      <c r="G48" s="76"/>
      <c r="H48" s="76"/>
      <c r="I48" s="76"/>
      <c r="J48" s="76"/>
      <c r="K48" s="76"/>
    </row>
    <row r="49" spans="2:11" ht="10.5" customHeight="1" thickBot="1">
      <c r="B49" s="46" t="s">
        <v>195</v>
      </c>
      <c r="C49" s="46"/>
      <c r="D49" s="46"/>
      <c r="E49" s="46"/>
      <c r="F49" s="46"/>
      <c r="G49" s="46"/>
      <c r="H49" s="46"/>
      <c r="I49" s="46"/>
      <c r="J49" s="46"/>
      <c r="K49" s="47"/>
    </row>
    <row r="50" spans="2:11" ht="11.25" thickBot="1">
      <c r="B50" s="8"/>
      <c r="C50" s="8" t="s">
        <v>180</v>
      </c>
      <c r="D50" s="11">
        <f>'[6]16_SEGMENTY_1'!D48</f>
        <v>711.3</v>
      </c>
      <c r="E50" s="11">
        <f>'[6]16_SEGMENTY_1'!E48</f>
        <v>624.79999999999995</v>
      </c>
      <c r="F50" s="11">
        <f>'[6]16_SEGMENTY_1'!F48</f>
        <v>155</v>
      </c>
      <c r="G50" s="11">
        <f>'[6]16_SEGMENTY_1'!G48</f>
        <v>33.5</v>
      </c>
      <c r="H50" s="11">
        <f>'[6]16_SEGMENTY_1'!H48</f>
        <v>0</v>
      </c>
      <c r="I50" s="11">
        <f>'[6]16_SEGMENTY_1'!I48</f>
        <v>0</v>
      </c>
      <c r="J50" s="11">
        <f>'[6]16_SEGMENTY_1'!J48</f>
        <v>1524.6</v>
      </c>
      <c r="K50" s="11">
        <f>'[6]16_SEGMENTY_1'!K48</f>
        <v>25.582441956492001</v>
      </c>
    </row>
    <row r="51" spans="2:11" ht="11.25" thickBot="1">
      <c r="B51" s="8"/>
      <c r="C51" s="8" t="s">
        <v>181</v>
      </c>
      <c r="D51" s="11">
        <f>'[6]16_SEGMENTY_1'!D49</f>
        <v>-2.2000000000000002</v>
      </c>
      <c r="E51" s="11">
        <f>'[6]16_SEGMENTY_1'!E49</f>
        <v>0</v>
      </c>
      <c r="F51" s="11">
        <f>'[6]16_SEGMENTY_1'!F49</f>
        <v>0</v>
      </c>
      <c r="G51" s="11">
        <f>'[6]16_SEGMENTY_1'!G49</f>
        <v>0</v>
      </c>
      <c r="H51" s="11">
        <f>'[6]16_SEGMENTY_1'!H49</f>
        <v>0</v>
      </c>
      <c r="I51" s="11">
        <f>'[6]16_SEGMENTY_1'!I49</f>
        <v>0</v>
      </c>
      <c r="J51" s="11">
        <f>'[6]16_SEGMENTY_1'!J49</f>
        <v>-2.2000000000000002</v>
      </c>
      <c r="K51" s="11">
        <f>'[6]16_SEGMENTY_1'!K49</f>
        <v>0</v>
      </c>
    </row>
    <row r="52" spans="2:11" ht="10.5" customHeight="1" thickBot="1">
      <c r="B52" s="55" t="s">
        <v>182</v>
      </c>
      <c r="C52" s="56"/>
      <c r="D52" s="57">
        <f>'[6]16_SEGMENTY_1'!D50</f>
        <v>709.1</v>
      </c>
      <c r="E52" s="57">
        <f>'[6]16_SEGMENTY_1'!E50</f>
        <v>624.79999999999995</v>
      </c>
      <c r="F52" s="57">
        <f>'[6]16_SEGMENTY_1'!F50</f>
        <v>155</v>
      </c>
      <c r="G52" s="57">
        <f>'[6]16_SEGMENTY_1'!G50</f>
        <v>33.5</v>
      </c>
      <c r="H52" s="57">
        <f>'[6]16_SEGMENTY_1'!H50</f>
        <v>0</v>
      </c>
      <c r="I52" s="57">
        <f>'[6]16_SEGMENTY_1'!I50</f>
        <v>0</v>
      </c>
      <c r="J52" s="57">
        <f>'[6]16_SEGMENTY_1'!J50</f>
        <v>1522.4</v>
      </c>
      <c r="K52" s="57">
        <f>'[6]16_SEGMENTY_1'!K50</f>
        <v>25.582441956492001</v>
      </c>
    </row>
    <row r="53" spans="2:11" ht="10.5">
      <c r="B53" s="58"/>
      <c r="C53" s="58"/>
      <c r="D53" s="58"/>
      <c r="E53" s="58"/>
      <c r="F53" s="58"/>
      <c r="G53" s="58"/>
      <c r="H53" s="58"/>
      <c r="I53" s="58"/>
      <c r="J53" s="58"/>
      <c r="K53" s="58"/>
    </row>
    <row r="54" spans="2:11" ht="10.5" customHeight="1" thickBot="1">
      <c r="B54" s="59" t="s">
        <v>5</v>
      </c>
      <c r="C54" s="60"/>
      <c r="D54" s="57">
        <f>'[6]16_SEGMENTY_1'!D52</f>
        <v>416.2</v>
      </c>
      <c r="E54" s="57">
        <f>'[6]16_SEGMENTY_1'!E52</f>
        <v>279.7</v>
      </c>
      <c r="F54" s="57">
        <f>'[6]16_SEGMENTY_1'!F52</f>
        <v>66.599999999999994</v>
      </c>
      <c r="G54" s="57">
        <f>'[6]16_SEGMENTY_1'!G52</f>
        <v>17.3</v>
      </c>
      <c r="H54" s="57">
        <f>'[6]16_SEGMENTY_1'!H52</f>
        <v>0</v>
      </c>
      <c r="I54" s="57">
        <f>'[6]16_SEGMENTY_1'!I52</f>
        <v>0</v>
      </c>
      <c r="J54" s="57">
        <f>'[6]16_SEGMENTY_1'!J52</f>
        <v>779.8</v>
      </c>
      <c r="K54" s="57">
        <f>'[6]16_SEGMENTY_1'!K52</f>
        <v>12.8</v>
      </c>
    </row>
    <row r="55" spans="2:11" ht="21.75" thickBot="1">
      <c r="B55" s="8"/>
      <c r="C55" s="8" t="s">
        <v>183</v>
      </c>
      <c r="D55" s="61">
        <f>'[6]16_SEGMENTY_1'!D53</f>
        <v>0.58694119306162795</v>
      </c>
      <c r="E55" s="61">
        <f>'[6]16_SEGMENTY_1'!E53</f>
        <v>0.44766325224071701</v>
      </c>
      <c r="F55" s="61">
        <f>'[6]16_SEGMENTY_1'!F53</f>
        <v>0.429677419354839</v>
      </c>
      <c r="G55" s="61">
        <f>'[6]16_SEGMENTY_1'!G53</f>
        <v>0.51641791044776097</v>
      </c>
      <c r="H55" s="61" t="str">
        <f>'[6]16_SEGMENTY_1'!H53</f>
        <v>-</v>
      </c>
      <c r="I55" s="61" t="str">
        <f>'[6]16_SEGMENTY_1'!I53</f>
        <v>-</v>
      </c>
      <c r="J55" s="61">
        <f>'[6]16_SEGMENTY_1'!J53</f>
        <v>0.51221755123489199</v>
      </c>
      <c r="K55" s="61">
        <f>'[6]16_SEGMENTY_1'!K53</f>
        <v>0.49982106133125098</v>
      </c>
    </row>
    <row r="56" spans="2:11" ht="10.5" hidden="1" customHeight="1">
      <c r="B56" s="62" t="str">
        <f>'[7]do SSF narastająco'!A52</f>
        <v>Koszty punktów handlu</v>
      </c>
      <c r="C56" s="62"/>
      <c r="D56" s="63">
        <f>'[6]16_SEGMENTY_1'!D128</f>
        <v>-48.1</v>
      </c>
      <c r="E56" s="63">
        <f>'[6]16_SEGMENTY_1'!E128</f>
        <v>-3.1</v>
      </c>
      <c r="F56" s="63">
        <f>'[6]16_SEGMENTY_1'!F128</f>
        <v>-0.4</v>
      </c>
      <c r="G56" s="63">
        <f>'[6]16_SEGMENTY_1'!G128</f>
        <v>-4.5999999999999996</v>
      </c>
      <c r="H56" s="63">
        <f>'[6]16_SEGMENTY_1'!H128</f>
        <v>0</v>
      </c>
      <c r="I56" s="63">
        <f>'[6]16_SEGMENTY_1'!I128</f>
        <v>0</v>
      </c>
      <c r="J56" s="63">
        <f>'[6]16_SEGMENTY_1'!J128</f>
        <v>-56.2</v>
      </c>
      <c r="K56" s="63">
        <f>'[6]16_SEGMENTY_1'!K128</f>
        <v>-9.9999999999999603E-2</v>
      </c>
    </row>
    <row r="57" spans="2:11" ht="10.5" hidden="1" customHeight="1">
      <c r="B57" s="62" t="str">
        <f>'[7]do SSF narastająco'!A53</f>
        <v>Pozostałe koszty sprzedaży</v>
      </c>
      <c r="C57" s="62"/>
      <c r="D57" s="63">
        <f>'[6]16_SEGMENTY_1'!D129</f>
        <v>0</v>
      </c>
      <c r="E57" s="63">
        <f>'[6]16_SEGMENTY_1'!E129</f>
        <v>0</v>
      </c>
      <c r="F57" s="63">
        <f>'[6]16_SEGMENTY_1'!F129</f>
        <v>0</v>
      </c>
      <c r="G57" s="63">
        <f>'[6]16_SEGMENTY_1'!G129</f>
        <v>0</v>
      </c>
      <c r="H57" s="63">
        <f>'[6]16_SEGMENTY_1'!H129</f>
        <v>0</v>
      </c>
      <c r="I57" s="63">
        <f>'[6]16_SEGMENTY_1'!I129</f>
        <v>0</v>
      </c>
      <c r="J57" s="63">
        <f>'[6]16_SEGMENTY_1'!J129</f>
        <v>0</v>
      </c>
      <c r="K57" s="63">
        <f>'[6]16_SEGMENTY_1'!K129</f>
        <v>0.7</v>
      </c>
    </row>
    <row r="58" spans="2:11" ht="11.1" customHeight="1" thickBot="1">
      <c r="B58" s="55" t="s">
        <v>184</v>
      </c>
      <c r="C58" s="56"/>
      <c r="D58" s="57">
        <f>'[6]16_SEGMENTY_1'!D54</f>
        <v>-19.6999999999999</v>
      </c>
      <c r="E58" s="57">
        <f>'[6]16_SEGMENTY_1'!E54</f>
        <v>65.099999999999994</v>
      </c>
      <c r="F58" s="57">
        <f>'[6]16_SEGMENTY_1'!F54</f>
        <v>11.9</v>
      </c>
      <c r="G58" s="57">
        <f>'[6]16_SEGMENTY_1'!G54</f>
        <v>-1.6</v>
      </c>
      <c r="H58" s="57">
        <f>'[6]16_SEGMENTY_1'!H54</f>
        <v>0</v>
      </c>
      <c r="I58" s="57">
        <f>'[6]16_SEGMENTY_1'!I54</f>
        <v>0</v>
      </c>
      <c r="J58" s="57">
        <f>'[6]16_SEGMENTY_1'!J54</f>
        <v>55.7</v>
      </c>
      <c r="K58" s="57">
        <f>'[6]16_SEGMENTY_1'!K54</f>
        <v>0.24707620249596701</v>
      </c>
    </row>
    <row r="59" spans="2:11" ht="10.5" customHeight="1">
      <c r="B59" s="64"/>
      <c r="C59" s="65" t="s">
        <v>185</v>
      </c>
      <c r="D59" s="66"/>
      <c r="E59" s="66"/>
      <c r="F59" s="66"/>
      <c r="G59" s="66">
        <f>'[6]16_SEGMENTY_1'!$G$55</f>
        <v>1.1000000000000001</v>
      </c>
      <c r="H59" s="66"/>
      <c r="I59" s="66"/>
      <c r="J59" s="66"/>
      <c r="K59" s="66"/>
    </row>
    <row r="60" spans="2:11" ht="10.5">
      <c r="B60" s="58"/>
      <c r="C60" s="58"/>
      <c r="D60" s="58"/>
      <c r="E60" s="58"/>
      <c r="F60" s="58"/>
      <c r="G60" s="58"/>
      <c r="H60" s="58"/>
      <c r="I60" s="58"/>
      <c r="J60" s="58"/>
      <c r="K60" s="58"/>
    </row>
    <row r="61" spans="2:11" ht="10.5" customHeight="1" thickBot="1">
      <c r="B61" s="67" t="s">
        <v>186</v>
      </c>
      <c r="C61" s="68"/>
      <c r="D61" s="69">
        <v>44773</v>
      </c>
      <c r="E61" s="70"/>
      <c r="F61" s="70"/>
      <c r="G61" s="70"/>
      <c r="H61" s="70"/>
      <c r="I61" s="70"/>
      <c r="J61" s="70"/>
      <c r="K61" s="71"/>
    </row>
    <row r="62" spans="2:11" ht="22.35" customHeight="1" thickBot="1">
      <c r="B62" s="8"/>
      <c r="C62" s="8" t="s">
        <v>187</v>
      </c>
      <c r="D62" s="7">
        <f>'[6]16_SEGMENTY_1'!D57</f>
        <v>723.1</v>
      </c>
      <c r="E62" s="7">
        <f>'[6]16_SEGMENTY_1'!E57</f>
        <v>249.1</v>
      </c>
      <c r="F62" s="7">
        <f>'[6]16_SEGMENTY_1'!F57</f>
        <v>52</v>
      </c>
      <c r="G62" s="7">
        <f>'[6]16_SEGMENTY_1'!G57</f>
        <v>45.6</v>
      </c>
      <c r="H62" s="7">
        <f>'[6]16_SEGMENTY_1'!H57</f>
        <v>0</v>
      </c>
      <c r="I62" s="7">
        <f>'[6]16_SEGMENTY_1'!I57</f>
        <v>0</v>
      </c>
      <c r="J62" s="7">
        <f>'[6]16_SEGMENTY_1'!J57</f>
        <v>1069.8</v>
      </c>
      <c r="K62" s="7">
        <f>'[6]16_SEGMENTY_1'!K57</f>
        <v>0</v>
      </c>
    </row>
    <row r="63" spans="2:11" ht="11.25" thickBot="1">
      <c r="B63" s="8"/>
      <c r="C63" s="8" t="s">
        <v>188</v>
      </c>
      <c r="D63" s="7">
        <f>'[6]16_SEGMENTY_1'!D58</f>
        <v>26.5</v>
      </c>
      <c r="E63" s="7">
        <f>'[6]16_SEGMENTY_1'!E58</f>
        <v>23.6</v>
      </c>
      <c r="F63" s="7">
        <f>'[6]16_SEGMENTY_1'!F58</f>
        <v>6</v>
      </c>
      <c r="G63" s="7">
        <f>'[6]16_SEGMENTY_1'!G58</f>
        <v>0</v>
      </c>
      <c r="H63" s="7">
        <f>'[6]16_SEGMENTY_1'!H58</f>
        <v>0</v>
      </c>
      <c r="I63" s="7">
        <f>'[6]16_SEGMENTY_1'!I58</f>
        <v>0</v>
      </c>
      <c r="J63" s="7">
        <f>'[6]16_SEGMENTY_1'!J58</f>
        <v>56.1</v>
      </c>
      <c r="K63" s="7">
        <f>'[6]16_SEGMENTY_1'!K58</f>
        <v>0</v>
      </c>
    </row>
    <row r="64" spans="2:11" ht="11.25" thickBot="1">
      <c r="B64" s="8"/>
      <c r="C64" s="8" t="s">
        <v>60</v>
      </c>
      <c r="D64" s="7">
        <f>'[6]16_SEGMENTY_1'!D59</f>
        <v>296.8</v>
      </c>
      <c r="E64" s="7">
        <f>'[6]16_SEGMENTY_1'!E59</f>
        <v>148.19009193000301</v>
      </c>
      <c r="F64" s="7">
        <f>'[6]16_SEGMENTY_1'!F59</f>
        <v>0</v>
      </c>
      <c r="G64" s="7">
        <f>'[6]16_SEGMENTY_1'!G59</f>
        <v>12.3</v>
      </c>
      <c r="H64" s="7">
        <f>'[6]16_SEGMENTY_1'!H59</f>
        <v>0</v>
      </c>
      <c r="I64" s="7">
        <f>'[6]16_SEGMENTY_1'!I59</f>
        <v>0</v>
      </c>
      <c r="J64" s="7">
        <f>'[6]16_SEGMENTY_1'!J59</f>
        <v>457.29009193000297</v>
      </c>
      <c r="K64" s="7">
        <f>'[6]16_SEGMENTY_1'!K59</f>
        <v>0</v>
      </c>
    </row>
    <row r="65" spans="2:11" ht="11.25" thickBot="1">
      <c r="B65" s="8"/>
      <c r="C65" s="72" t="s">
        <v>189</v>
      </c>
      <c r="D65" s="7">
        <f>'[6]16_SEGMENTY_1'!D60</f>
        <v>296.8</v>
      </c>
      <c r="E65" s="7">
        <f>'[6]16_SEGMENTY_1'!E60</f>
        <v>9.3962038600000906</v>
      </c>
      <c r="F65" s="7">
        <f>'[6]16_SEGMENTY_1'!F60</f>
        <v>0</v>
      </c>
      <c r="G65" s="7">
        <f>'[6]16_SEGMENTY_1'!G60</f>
        <v>12.3</v>
      </c>
      <c r="H65" s="7">
        <f>'[6]16_SEGMENTY_1'!H60</f>
        <v>0</v>
      </c>
      <c r="I65" s="7">
        <f>'[6]16_SEGMENTY_1'!I60</f>
        <v>0</v>
      </c>
      <c r="J65" s="7">
        <f>'[6]16_SEGMENTY_1'!J60</f>
        <v>318.49620385999998</v>
      </c>
      <c r="K65" s="7">
        <f>'[6]16_SEGMENTY_1'!K60</f>
        <v>0</v>
      </c>
    </row>
    <row r="66" spans="2:11" ht="11.25" thickBot="1">
      <c r="B66" s="8"/>
      <c r="C66" s="72" t="s">
        <v>190</v>
      </c>
      <c r="D66" s="7">
        <f>'[6]16_SEGMENTY_1'!D61</f>
        <v>0</v>
      </c>
      <c r="E66" s="7">
        <f>'[6]16_SEGMENTY_1'!E61</f>
        <v>138.793888070002</v>
      </c>
      <c r="F66" s="7">
        <f>'[6]16_SEGMENTY_1'!F61</f>
        <v>0</v>
      </c>
      <c r="G66" s="7">
        <f>'[6]16_SEGMENTY_1'!G61</f>
        <v>0</v>
      </c>
      <c r="H66" s="7">
        <f>'[6]16_SEGMENTY_1'!H61</f>
        <v>0</v>
      </c>
      <c r="I66" s="7">
        <f>'[6]16_SEGMENTY_1'!I61</f>
        <v>0</v>
      </c>
      <c r="J66" s="7">
        <f>'[6]16_SEGMENTY_1'!J61</f>
        <v>138.793888070002</v>
      </c>
      <c r="K66" s="7">
        <f>'[6]16_SEGMENTY_1'!K61</f>
        <v>0</v>
      </c>
    </row>
    <row r="67" spans="2:11" ht="11.25" thickBot="1">
      <c r="B67" s="8"/>
      <c r="C67" s="8" t="s">
        <v>191</v>
      </c>
      <c r="D67" s="7">
        <f>'[6]16_SEGMENTY_1'!D62</f>
        <v>183.8</v>
      </c>
      <c r="E67" s="7">
        <f>'[6]16_SEGMENTY_1'!E62</f>
        <v>169.2</v>
      </c>
      <c r="F67" s="7">
        <f>'[6]16_SEGMENTY_1'!F62</f>
        <v>42.2</v>
      </c>
      <c r="G67" s="7">
        <f>'[6]16_SEGMENTY_1'!G62</f>
        <v>23.9</v>
      </c>
      <c r="H67" s="7">
        <f>'[6]16_SEGMENTY_1'!H62</f>
        <v>0</v>
      </c>
      <c r="I67" s="7">
        <f>'[6]16_SEGMENTY_1'!I62</f>
        <v>0</v>
      </c>
      <c r="J67" s="7">
        <f>'[6]16_SEGMENTY_1'!J62</f>
        <v>419.1</v>
      </c>
      <c r="K67" s="7">
        <f>'[6]16_SEGMENTY_1'!K62</f>
        <v>0</v>
      </c>
    </row>
    <row r="68" spans="2:11" ht="10.5" customHeight="1" thickBot="1">
      <c r="B68" s="73" t="s">
        <v>192</v>
      </c>
      <c r="C68" s="73"/>
      <c r="D68" s="73"/>
      <c r="E68" s="73"/>
      <c r="F68" s="73"/>
      <c r="G68" s="73"/>
      <c r="H68" s="73"/>
      <c r="I68" s="73"/>
      <c r="J68" s="73"/>
      <c r="K68" s="74"/>
    </row>
    <row r="69" spans="2:11" ht="21.75" thickBot="1">
      <c r="B69" s="8"/>
      <c r="C69" s="8" t="s">
        <v>193</v>
      </c>
      <c r="D69" s="7">
        <f>'[6]16_SEGMENTY_1'!D64</f>
        <v>-102</v>
      </c>
      <c r="E69" s="7">
        <f>'[6]16_SEGMENTY_1'!E64</f>
        <v>-6.9</v>
      </c>
      <c r="F69" s="7">
        <f>'[6]16_SEGMENTY_1'!F64</f>
        <v>-1.2</v>
      </c>
      <c r="G69" s="7">
        <f>'[6]16_SEGMENTY_1'!G64</f>
        <v>-4.9000000000000004</v>
      </c>
      <c r="H69" s="7">
        <f>'[6]16_SEGMENTY_1'!H64</f>
        <v>0</v>
      </c>
      <c r="I69" s="7">
        <f>'[6]16_SEGMENTY_1'!I64</f>
        <v>0</v>
      </c>
      <c r="J69" s="7">
        <f>'[6]16_SEGMENTY_1'!J64</f>
        <v>-115</v>
      </c>
      <c r="K69" s="7">
        <f>'[6]16_SEGMENTY_1'!K64</f>
        <v>-2.2999999999999998</v>
      </c>
    </row>
    <row r="70" spans="2:11" ht="10.5">
      <c r="B70" s="75"/>
      <c r="C70" s="75"/>
      <c r="D70" s="76"/>
      <c r="E70" s="76"/>
      <c r="F70" s="76"/>
      <c r="G70" s="76"/>
      <c r="H70" s="76"/>
      <c r="I70" s="76"/>
      <c r="J70" s="76"/>
      <c r="K70" s="76"/>
    </row>
    <row r="71" spans="2:11" ht="10.5" customHeight="1" thickBot="1">
      <c r="B71" s="46" t="s">
        <v>196</v>
      </c>
      <c r="C71" s="46"/>
      <c r="D71" s="46"/>
      <c r="E71" s="46"/>
      <c r="F71" s="46"/>
      <c r="G71" s="46"/>
      <c r="H71" s="46"/>
      <c r="I71" s="46"/>
      <c r="J71" s="46"/>
      <c r="K71" s="47"/>
    </row>
    <row r="72" spans="2:11" ht="11.25" thickBot="1">
      <c r="B72" s="8"/>
      <c r="C72" s="8" t="s">
        <v>180</v>
      </c>
      <c r="D72" s="11">
        <f>'[6]16_SEGMENTY_1'!D68</f>
        <v>2.7</v>
      </c>
      <c r="E72" s="11">
        <f>'[6]16_SEGMENTY_1'!E68</f>
        <v>359.6</v>
      </c>
      <c r="F72" s="11">
        <f>'[6]16_SEGMENTY_1'!F68</f>
        <v>65.7</v>
      </c>
      <c r="G72" s="11">
        <f>'[6]16_SEGMENTY_1'!G68</f>
        <v>25.8</v>
      </c>
      <c r="H72" s="11">
        <f>'[6]16_SEGMENTY_1'!H68</f>
        <v>0</v>
      </c>
      <c r="I72" s="11">
        <f>'[6]16_SEGMENTY_1'!I68</f>
        <v>0</v>
      </c>
      <c r="J72" s="11">
        <f>'[6]16_SEGMENTY_1'!J68</f>
        <v>453.8</v>
      </c>
      <c r="K72" s="11">
        <f>'[6]16_SEGMENTY_1'!K68</f>
        <v>0</v>
      </c>
    </row>
    <row r="73" spans="2:11" ht="11.25" thickBot="1">
      <c r="B73" s="8"/>
      <c r="C73" s="8" t="s">
        <v>181</v>
      </c>
      <c r="D73" s="11">
        <f>'[6]16_SEGMENTY_1'!D69</f>
        <v>0</v>
      </c>
      <c r="E73" s="11">
        <f>'[6]16_SEGMENTY_1'!E69</f>
        <v>0</v>
      </c>
      <c r="F73" s="11">
        <f>'[6]16_SEGMENTY_1'!F69</f>
        <v>0</v>
      </c>
      <c r="G73" s="11">
        <f>'[6]16_SEGMENTY_1'!G69</f>
        <v>0</v>
      </c>
      <c r="H73" s="11">
        <f>'[6]16_SEGMENTY_1'!H69</f>
        <v>0</v>
      </c>
      <c r="I73" s="11">
        <f>'[6]16_SEGMENTY_1'!I69</f>
        <v>0</v>
      </c>
      <c r="J73" s="11">
        <f>'[6]16_SEGMENTY_1'!J69</f>
        <v>0</v>
      </c>
      <c r="K73" s="11">
        <f>'[6]16_SEGMENTY_1'!K69</f>
        <v>0</v>
      </c>
    </row>
    <row r="74" spans="2:11" ht="10.5" customHeight="1" thickBot="1">
      <c r="B74" s="55" t="s">
        <v>182</v>
      </c>
      <c r="C74" s="56"/>
      <c r="D74" s="57">
        <f>'[6]16_SEGMENTY_1'!D70</f>
        <v>2.7</v>
      </c>
      <c r="E74" s="57">
        <f>'[6]16_SEGMENTY_1'!E70</f>
        <v>359.6</v>
      </c>
      <c r="F74" s="57">
        <f>'[6]16_SEGMENTY_1'!F70</f>
        <v>65.7</v>
      </c>
      <c r="G74" s="57">
        <f>'[6]16_SEGMENTY_1'!G70</f>
        <v>25.8</v>
      </c>
      <c r="H74" s="57">
        <f>'[6]16_SEGMENTY_1'!H70</f>
        <v>0</v>
      </c>
      <c r="I74" s="57">
        <f>'[6]16_SEGMENTY_1'!I70</f>
        <v>0</v>
      </c>
      <c r="J74" s="57">
        <f>'[6]16_SEGMENTY_1'!J70</f>
        <v>453.8</v>
      </c>
      <c r="K74" s="57">
        <f>'[6]16_SEGMENTY_1'!K70</f>
        <v>0</v>
      </c>
    </row>
    <row r="75" spans="2:11" ht="10.5">
      <c r="B75" s="58"/>
      <c r="C75" s="58"/>
      <c r="D75" s="58"/>
      <c r="E75" s="58"/>
      <c r="F75" s="58"/>
      <c r="G75" s="58"/>
      <c r="H75" s="58"/>
      <c r="I75" s="58"/>
      <c r="J75" s="58"/>
      <c r="K75" s="58"/>
    </row>
    <row r="76" spans="2:11" ht="10.5" customHeight="1" thickBot="1">
      <c r="B76" s="59" t="s">
        <v>5</v>
      </c>
      <c r="C76" s="60"/>
      <c r="D76" s="57">
        <f>'[6]16_SEGMENTY_1'!D72</f>
        <v>1.6</v>
      </c>
      <c r="E76" s="57">
        <f>'[6]16_SEGMENTY_1'!E72</f>
        <v>162.5</v>
      </c>
      <c r="F76" s="57">
        <f>'[6]16_SEGMENTY_1'!F72</f>
        <v>28</v>
      </c>
      <c r="G76" s="57">
        <f>'[6]16_SEGMENTY_1'!G72</f>
        <v>13.4</v>
      </c>
      <c r="H76" s="57">
        <f>'[6]16_SEGMENTY_1'!H72</f>
        <v>0</v>
      </c>
      <c r="I76" s="57">
        <f>'[6]16_SEGMENTY_1'!I72</f>
        <v>0</v>
      </c>
      <c r="J76" s="57">
        <f>'[6]16_SEGMENTY_1'!J72</f>
        <v>205.5</v>
      </c>
      <c r="K76" s="57">
        <f>'[6]16_SEGMENTY_1'!K72</f>
        <v>0</v>
      </c>
    </row>
    <row r="77" spans="2:11" ht="21.75" thickBot="1">
      <c r="B77" s="8"/>
      <c r="C77" s="8" t="s">
        <v>183</v>
      </c>
      <c r="D77" s="61">
        <f>'[6]16_SEGMENTY_1'!D73</f>
        <v>0.592592592592593</v>
      </c>
      <c r="E77" s="61">
        <f>'[6]16_SEGMENTY_1'!E73</f>
        <v>0.451890989988877</v>
      </c>
      <c r="F77" s="61">
        <f>'[6]16_SEGMENTY_1'!F73</f>
        <v>0.42617960426179602</v>
      </c>
      <c r="G77" s="61">
        <f>'[6]16_SEGMENTY_1'!G73</f>
        <v>0.51937984496124001</v>
      </c>
      <c r="H77" s="61" t="str">
        <f>'[6]16_SEGMENTY_1'!H73</f>
        <v>-</v>
      </c>
      <c r="I77" s="61" t="str">
        <f>'[6]16_SEGMENTY_1'!I73</f>
        <v>-</v>
      </c>
      <c r="J77" s="61">
        <f>'[6]16_SEGMENTY_1'!J73</f>
        <v>0.452842661965624</v>
      </c>
      <c r="K77" s="61" t="str">
        <f>'[6]16_SEGMENTY_1'!K73</f>
        <v>-</v>
      </c>
    </row>
    <row r="78" spans="2:11" ht="10.5" hidden="1" customHeight="1">
      <c r="B78" s="62" t="str">
        <f>'[7]do SSF narastająco'!A92</f>
        <v>Koszty punktów handlu</v>
      </c>
      <c r="C78" s="62"/>
      <c r="D78" s="63">
        <f>'[6]16_SEGMENTY_1'!D146</f>
        <v>0</v>
      </c>
      <c r="E78" s="63">
        <f>'[6]16_SEGMENTY_1'!E146</f>
        <v>0</v>
      </c>
      <c r="F78" s="63">
        <f>'[6]16_SEGMENTY_1'!F146</f>
        <v>0</v>
      </c>
      <c r="G78" s="63">
        <f>'[6]16_SEGMENTY_1'!G146</f>
        <v>0</v>
      </c>
      <c r="H78" s="63">
        <f>'[6]16_SEGMENTY_1'!H146</f>
        <v>0</v>
      </c>
      <c r="I78" s="63">
        <f>'[6]16_SEGMENTY_1'!I146</f>
        <v>0</v>
      </c>
      <c r="J78" s="63">
        <f>'[6]16_SEGMENTY_1'!J146</f>
        <v>0</v>
      </c>
      <c r="K78" s="63">
        <f>'[6]16_SEGMENTY_1'!K146</f>
        <v>0</v>
      </c>
    </row>
    <row r="79" spans="2:11" ht="10.5" hidden="1" customHeight="1">
      <c r="B79" s="62" t="str">
        <f>'[7]do SSF narastająco'!A93</f>
        <v>Pozostałe koszty sprzedaży</v>
      </c>
      <c r="C79" s="62"/>
      <c r="D79" s="63" t="str">
        <f>'[6]16_SEGMENTY_1'!D147</f>
        <v>CCC</v>
      </c>
      <c r="E79" s="63" t="str">
        <f>'[6]16_SEGMENTY_1'!E147</f>
        <v>eobuwie.pl</v>
      </c>
      <c r="F79" s="63" t="str">
        <f>'[6]16_SEGMENTY_1'!F147</f>
        <v>Modivo</v>
      </c>
      <c r="G79" s="63" t="str">
        <f>'[6]16_SEGMENTY_1'!G147</f>
        <v>HalfPrice</v>
      </c>
      <c r="H79" s="63" t="str">
        <f>'[6]16_SEGMENTY_1'!H147</f>
        <v>DeeZee</v>
      </c>
      <c r="I79" s="63" t="str">
        <f>'[6]16_SEGMENTY_1'!I147</f>
        <v>Pozostałe spółki</v>
      </c>
      <c r="J79" s="63" t="str">
        <f>'[6]16_SEGMENTY_1'!J147</f>
        <v>GK CCC</v>
      </c>
      <c r="K79" s="63" t="str">
        <f>'[6]16_SEGMENTY_1'!K147</f>
        <v>Działalność zaniechana</v>
      </c>
    </row>
    <row r="80" spans="2:11" ht="11.1" customHeight="1" thickBot="1">
      <c r="B80" s="55" t="s">
        <v>184</v>
      </c>
      <c r="C80" s="56"/>
      <c r="D80" s="57">
        <f>'[6]16_SEGMENTY_1'!D74</f>
        <v>-0.2</v>
      </c>
      <c r="E80" s="57">
        <f>'[6]16_SEGMENTY_1'!E74</f>
        <v>25.7</v>
      </c>
      <c r="F80" s="57">
        <f>'[6]16_SEGMENTY_1'!F74</f>
        <v>2.6</v>
      </c>
      <c r="G80" s="57">
        <f>'[6]16_SEGMENTY_1'!G74</f>
        <v>-5.2</v>
      </c>
      <c r="H80" s="57">
        <f>'[6]16_SEGMENTY_1'!H74</f>
        <v>0</v>
      </c>
      <c r="I80" s="57">
        <f>'[6]16_SEGMENTY_1'!I74</f>
        <v>0</v>
      </c>
      <c r="J80" s="57">
        <f>'[6]16_SEGMENTY_1'!J74</f>
        <v>22.9</v>
      </c>
      <c r="K80" s="57">
        <f>'[6]16_SEGMENTY_1'!K74</f>
        <v>0</v>
      </c>
    </row>
    <row r="81" spans="2:11" ht="10.5">
      <c r="B81" s="58"/>
      <c r="C81" s="58"/>
      <c r="D81" s="58"/>
      <c r="E81" s="58"/>
      <c r="F81" s="58"/>
      <c r="G81" s="58"/>
      <c r="H81" s="58"/>
      <c r="I81" s="58"/>
      <c r="J81" s="58"/>
      <c r="K81" s="58"/>
    </row>
    <row r="82" spans="2:11" ht="10.5" customHeight="1" thickBot="1">
      <c r="B82" s="67" t="s">
        <v>186</v>
      </c>
      <c r="C82" s="68"/>
      <c r="D82" s="69">
        <v>44773</v>
      </c>
      <c r="E82" s="70"/>
      <c r="F82" s="70"/>
      <c r="G82" s="70"/>
      <c r="H82" s="70"/>
      <c r="I82" s="70"/>
      <c r="J82" s="70"/>
      <c r="K82" s="71"/>
    </row>
    <row r="83" spans="2:11" ht="22.35" customHeight="1" thickBot="1">
      <c r="B83" s="8"/>
      <c r="C83" s="8" t="s">
        <v>187</v>
      </c>
      <c r="D83" s="7">
        <f>'[6]16_SEGMENTY_1'!D77</f>
        <v>0</v>
      </c>
      <c r="E83" s="7">
        <f>'[6]16_SEGMENTY_1'!E77</f>
        <v>117.8</v>
      </c>
      <c r="F83" s="7">
        <f>'[6]16_SEGMENTY_1'!F77</f>
        <v>18.2</v>
      </c>
      <c r="G83" s="7">
        <f>'[6]16_SEGMENTY_1'!G77</f>
        <v>45.3</v>
      </c>
      <c r="H83" s="7">
        <f>'[6]16_SEGMENTY_1'!H77</f>
        <v>0</v>
      </c>
      <c r="I83" s="7">
        <f>'[6]16_SEGMENTY_1'!I77</f>
        <v>0</v>
      </c>
      <c r="J83" s="7">
        <f>'[6]16_SEGMENTY_1'!J77</f>
        <v>181.3</v>
      </c>
      <c r="K83" s="7">
        <f>'[6]16_SEGMENTY_1'!K77</f>
        <v>0</v>
      </c>
    </row>
    <row r="84" spans="2:11" ht="11.25" thickBot="1">
      <c r="B84" s="8"/>
      <c r="C84" s="8" t="s">
        <v>188</v>
      </c>
      <c r="D84" s="7">
        <f>'[6]16_SEGMENTY_1'!D78</f>
        <v>0.1</v>
      </c>
      <c r="E84" s="7">
        <f>'[6]16_SEGMENTY_1'!E78</f>
        <v>13.5</v>
      </c>
      <c r="F84" s="7">
        <f>'[6]16_SEGMENTY_1'!F78</f>
        <v>2.6</v>
      </c>
      <c r="G84" s="7">
        <f>'[6]16_SEGMENTY_1'!G78</f>
        <v>1.4</v>
      </c>
      <c r="H84" s="7">
        <f>'[6]16_SEGMENTY_1'!H78</f>
        <v>0</v>
      </c>
      <c r="I84" s="7">
        <f>'[6]16_SEGMENTY_1'!I78</f>
        <v>0</v>
      </c>
      <c r="J84" s="7">
        <f>'[6]16_SEGMENTY_1'!J78</f>
        <v>17.600000000000001</v>
      </c>
      <c r="K84" s="7">
        <f>'[6]16_SEGMENTY_1'!K78</f>
        <v>0</v>
      </c>
    </row>
    <row r="85" spans="2:11" ht="11.25" thickBot="1">
      <c r="B85" s="8"/>
      <c r="C85" s="8" t="s">
        <v>60</v>
      </c>
      <c r="D85" s="7">
        <f>'[6]16_SEGMENTY_1'!D79</f>
        <v>0</v>
      </c>
      <c r="E85" s="7">
        <f>'[6]16_SEGMENTY_1'!E79</f>
        <v>0</v>
      </c>
      <c r="F85" s="7">
        <f>'[6]16_SEGMENTY_1'!F79</f>
        <v>0</v>
      </c>
      <c r="G85" s="7">
        <f>'[6]16_SEGMENTY_1'!G79</f>
        <v>5.2</v>
      </c>
      <c r="H85" s="7">
        <f>'[6]16_SEGMENTY_1'!H79</f>
        <v>0</v>
      </c>
      <c r="I85" s="7">
        <f>'[6]16_SEGMENTY_1'!I79</f>
        <v>0</v>
      </c>
      <c r="J85" s="7">
        <f>'[6]16_SEGMENTY_1'!J79</f>
        <v>5.2</v>
      </c>
      <c r="K85" s="7">
        <f>'[6]16_SEGMENTY_1'!K79</f>
        <v>0</v>
      </c>
    </row>
    <row r="86" spans="2:11" ht="11.25" thickBot="1">
      <c r="B86" s="8"/>
      <c r="C86" s="72" t="s">
        <v>189</v>
      </c>
      <c r="D86" s="7">
        <f>'[6]16_SEGMENTY_1'!D80</f>
        <v>0</v>
      </c>
      <c r="E86" s="7">
        <f>'[6]16_SEGMENTY_1'!E80</f>
        <v>0</v>
      </c>
      <c r="F86" s="7">
        <f>'[6]16_SEGMENTY_1'!F80</f>
        <v>0</v>
      </c>
      <c r="G86" s="7">
        <f>'[6]16_SEGMENTY_1'!G80</f>
        <v>5.2</v>
      </c>
      <c r="H86" s="7">
        <f>'[6]16_SEGMENTY_1'!H80</f>
        <v>0</v>
      </c>
      <c r="I86" s="7">
        <f>'[6]16_SEGMENTY_1'!I80</f>
        <v>0</v>
      </c>
      <c r="J86" s="7">
        <f>'[6]16_SEGMENTY_1'!J80</f>
        <v>5.2</v>
      </c>
      <c r="K86" s="7">
        <f>'[6]16_SEGMENTY_1'!K80</f>
        <v>0</v>
      </c>
    </row>
    <row r="87" spans="2:11" ht="11.25" thickBot="1">
      <c r="B87" s="8"/>
      <c r="C87" s="72" t="s">
        <v>190</v>
      </c>
      <c r="D87" s="7">
        <f>'[6]16_SEGMENTY_1'!D81</f>
        <v>0</v>
      </c>
      <c r="E87" s="7">
        <f>'[6]16_SEGMENTY_1'!E81</f>
        <v>0</v>
      </c>
      <c r="F87" s="7">
        <f>'[6]16_SEGMENTY_1'!F81</f>
        <v>0</v>
      </c>
      <c r="G87" s="7">
        <f>'[6]16_SEGMENTY_1'!G81</f>
        <v>0</v>
      </c>
      <c r="H87" s="7">
        <f>'[6]16_SEGMENTY_1'!H81</f>
        <v>0</v>
      </c>
      <c r="I87" s="7">
        <f>'[6]16_SEGMENTY_1'!I81</f>
        <v>0</v>
      </c>
      <c r="J87" s="7">
        <f>'[6]16_SEGMENTY_1'!J81</f>
        <v>0</v>
      </c>
      <c r="K87" s="7">
        <f>'[6]16_SEGMENTY_1'!K81</f>
        <v>0</v>
      </c>
    </row>
    <row r="88" spans="2:11" ht="11.25" thickBot="1">
      <c r="B88" s="8"/>
      <c r="C88" s="8" t="s">
        <v>191</v>
      </c>
      <c r="D88" s="7">
        <f>'[6]16_SEGMENTY_1'!D82</f>
        <v>0</v>
      </c>
      <c r="E88" s="7">
        <f>'[6]16_SEGMENTY_1'!E82</f>
        <v>94.2</v>
      </c>
      <c r="F88" s="7">
        <f>'[6]16_SEGMENTY_1'!F82</f>
        <v>18</v>
      </c>
      <c r="G88" s="7">
        <f>'[6]16_SEGMENTY_1'!G82</f>
        <v>6.3</v>
      </c>
      <c r="H88" s="7">
        <f>'[6]16_SEGMENTY_1'!H82</f>
        <v>0</v>
      </c>
      <c r="I88" s="7">
        <f>'[6]16_SEGMENTY_1'!I82</f>
        <v>0</v>
      </c>
      <c r="J88" s="7">
        <f>'[6]16_SEGMENTY_1'!J82</f>
        <v>118.5</v>
      </c>
      <c r="K88" s="7">
        <f>'[6]16_SEGMENTY_1'!K82</f>
        <v>0</v>
      </c>
    </row>
    <row r="89" spans="2:11" ht="10.5" customHeight="1" thickBot="1">
      <c r="B89" s="73" t="s">
        <v>192</v>
      </c>
      <c r="C89" s="73"/>
      <c r="D89" s="73"/>
      <c r="E89" s="73"/>
      <c r="F89" s="73"/>
      <c r="G89" s="73"/>
      <c r="H89" s="73"/>
      <c r="I89" s="73"/>
      <c r="J89" s="73"/>
      <c r="K89" s="74"/>
    </row>
    <row r="90" spans="2:11" ht="21.75" thickBot="1">
      <c r="B90" s="8"/>
      <c r="C90" s="8" t="s">
        <v>193</v>
      </c>
      <c r="D90" s="7">
        <f>'[6]16_SEGMENTY_1'!D84</f>
        <v>0</v>
      </c>
      <c r="E90" s="7">
        <f>'[6]16_SEGMENTY_1'!E84</f>
        <v>-3</v>
      </c>
      <c r="F90" s="7">
        <f>'[6]16_SEGMENTY_1'!F84</f>
        <v>-0.6</v>
      </c>
      <c r="G90" s="7">
        <f>'[6]16_SEGMENTY_1'!G84</f>
        <v>-5.5</v>
      </c>
      <c r="H90" s="7">
        <f>'[6]16_SEGMENTY_1'!H84</f>
        <v>0</v>
      </c>
      <c r="I90" s="7">
        <f>'[6]16_SEGMENTY_1'!I84</f>
        <v>0</v>
      </c>
      <c r="J90" s="7">
        <f>'[6]16_SEGMENTY_1'!J84</f>
        <v>-9.1</v>
      </c>
      <c r="K90" s="7">
        <f>'[6]16_SEGMENTY_1'!K84</f>
        <v>0</v>
      </c>
    </row>
    <row r="91" spans="2:11"/>
    <row r="92" spans="2:11"/>
    <row r="93" spans="2:11"/>
    <row r="94" spans="2:11" ht="10.5" thickBot="1"/>
    <row r="95" spans="2:11" ht="13.5" customHeight="1" thickBot="1">
      <c r="B95" s="46" t="str">
        <f>OkresBiez_2Q</f>
        <v>01.05.2022-31.07.2022</v>
      </c>
      <c r="C95" s="47"/>
      <c r="D95" s="48" t="s">
        <v>169</v>
      </c>
      <c r="E95" s="48" t="s">
        <v>170</v>
      </c>
      <c r="F95" s="48" t="s">
        <v>171</v>
      </c>
      <c r="G95" s="48" t="s">
        <v>172</v>
      </c>
      <c r="H95" s="49" t="s">
        <v>173</v>
      </c>
      <c r="I95" s="49" t="s">
        <v>174</v>
      </c>
      <c r="J95" s="49" t="s">
        <v>175</v>
      </c>
      <c r="K95" s="49" t="s">
        <v>176</v>
      </c>
    </row>
    <row r="96" spans="2:11" ht="15.75" customHeight="1" thickBot="1">
      <c r="B96" s="50" t="str">
        <f>OkresQ_Podpis</f>
        <v>niebadane, nieprzeglądane</v>
      </c>
      <c r="C96" s="51"/>
      <c r="D96" s="38"/>
      <c r="E96" s="38"/>
      <c r="F96" s="38"/>
      <c r="G96" s="38"/>
      <c r="H96" s="49"/>
      <c r="I96" s="49"/>
      <c r="J96" s="49"/>
      <c r="K96" s="49"/>
    </row>
    <row r="97" spans="2:11" ht="15.75" customHeight="1" thickBot="1">
      <c r="B97" s="46"/>
      <c r="C97" s="47"/>
      <c r="D97" s="52" t="s">
        <v>177</v>
      </c>
      <c r="E97" s="52" t="s">
        <v>177</v>
      </c>
      <c r="F97" s="52" t="s">
        <v>177</v>
      </c>
      <c r="G97" s="52" t="s">
        <v>177</v>
      </c>
      <c r="H97" s="53"/>
      <c r="I97" s="53"/>
      <c r="J97" s="53"/>
      <c r="K97" s="53"/>
    </row>
    <row r="98" spans="2:11" ht="15.75" customHeight="1" thickBot="1">
      <c r="B98" s="46" t="s">
        <v>178</v>
      </c>
      <c r="C98" s="46"/>
      <c r="D98" s="46"/>
      <c r="E98" s="46"/>
      <c r="F98" s="46"/>
      <c r="G98" s="46"/>
      <c r="H98" s="46"/>
      <c r="I98" s="46"/>
      <c r="J98" s="46"/>
      <c r="K98" s="47"/>
    </row>
    <row r="99" spans="2:11" ht="11.25" thickBot="1">
      <c r="B99" s="8"/>
      <c r="C99" s="8" t="s">
        <v>180</v>
      </c>
      <c r="D99" s="11">
        <f>'[6]16_SEGMENTY_1'!D92</f>
        <v>1153.8800000000001</v>
      </c>
      <c r="E99" s="11">
        <f>'[6]16_SEGMENTY_1'!E92</f>
        <v>816.2</v>
      </c>
      <c r="F99" s="11">
        <f>'[6]16_SEGMENTY_1'!F92</f>
        <v>187</v>
      </c>
      <c r="G99" s="11">
        <f>'[6]16_SEGMENTY_1'!G92</f>
        <v>181.81</v>
      </c>
      <c r="H99" s="11">
        <f>'[6]16_SEGMENTY_1'!H92</f>
        <v>31.5</v>
      </c>
      <c r="I99" s="11">
        <f>'[6]16_SEGMENTY_1'!I92</f>
        <v>916.64</v>
      </c>
      <c r="J99" s="11">
        <f>'[6]16_SEGMENTY_1'!J92</f>
        <v>3287.03</v>
      </c>
      <c r="K99" s="11">
        <f>'[6]16_SEGMENTY_1'!K92</f>
        <v>5.9824419564919999</v>
      </c>
    </row>
    <row r="100" spans="2:11" ht="11.25" thickBot="1">
      <c r="B100" s="8"/>
      <c r="C100" s="8" t="s">
        <v>181</v>
      </c>
      <c r="D100" s="11">
        <f>'[6]16_SEGMENTY_1'!D93</f>
        <v>-1.7</v>
      </c>
      <c r="E100" s="11">
        <f>'[6]16_SEGMENTY_1'!E93</f>
        <v>-18.7</v>
      </c>
      <c r="F100" s="11">
        <f>'[6]16_SEGMENTY_1'!F93</f>
        <v>0</v>
      </c>
      <c r="G100" s="11">
        <f>'[6]16_SEGMENTY_1'!G93</f>
        <v>0</v>
      </c>
      <c r="H100" s="11">
        <f>'[6]16_SEGMENTY_1'!H93</f>
        <v>-3.6</v>
      </c>
      <c r="I100" s="11">
        <f>'[6]16_SEGMENTY_1'!I93</f>
        <v>-888.23</v>
      </c>
      <c r="J100" s="11">
        <f>'[6]16_SEGMENTY_1'!J93</f>
        <v>-912.23</v>
      </c>
      <c r="K100" s="11">
        <f>'[6]16_SEGMENTY_1'!K93</f>
        <v>0</v>
      </c>
    </row>
    <row r="101" spans="2:11" ht="10.5" customHeight="1" thickBot="1">
      <c r="B101" s="55" t="s">
        <v>182</v>
      </c>
      <c r="C101" s="56"/>
      <c r="D101" s="57">
        <f>'[6]16_SEGMENTY_1'!D94</f>
        <v>1152.18</v>
      </c>
      <c r="E101" s="57">
        <f>'[6]16_SEGMENTY_1'!E94</f>
        <v>797.5</v>
      </c>
      <c r="F101" s="57">
        <f>'[6]16_SEGMENTY_1'!F94</f>
        <v>187</v>
      </c>
      <c r="G101" s="57">
        <f>'[6]16_SEGMENTY_1'!G94</f>
        <v>181.81</v>
      </c>
      <c r="H101" s="57">
        <f>'[6]16_SEGMENTY_1'!H94</f>
        <v>27.9</v>
      </c>
      <c r="I101" s="57">
        <f>'[6]16_SEGMENTY_1'!I94</f>
        <v>28.409999999999901</v>
      </c>
      <c r="J101" s="57">
        <f>'[6]16_SEGMENTY_1'!J94</f>
        <v>2374.8000000000002</v>
      </c>
      <c r="K101" s="57">
        <f>'[6]16_SEGMENTY_1'!K94</f>
        <v>5.9824419564919999</v>
      </c>
    </row>
    <row r="102" spans="2:11" ht="10.5">
      <c r="B102" s="58"/>
      <c r="C102" s="58"/>
      <c r="D102" s="58"/>
      <c r="E102" s="58"/>
      <c r="F102" s="58"/>
      <c r="G102" s="58"/>
      <c r="H102" s="58"/>
      <c r="I102" s="58"/>
      <c r="J102" s="58"/>
      <c r="K102" s="58"/>
    </row>
    <row r="103" spans="2:11" ht="10.5" customHeight="1" thickBot="1">
      <c r="B103" s="59" t="s">
        <v>5</v>
      </c>
      <c r="C103" s="60"/>
      <c r="D103" s="57">
        <f>'[6]16_SEGMENTY_1'!D96</f>
        <v>625.14</v>
      </c>
      <c r="E103" s="57">
        <f>'[6]16_SEGMENTY_1'!E96</f>
        <v>340.8</v>
      </c>
      <c r="F103" s="57">
        <f>'[6]16_SEGMENTY_1'!F96</f>
        <v>78.5</v>
      </c>
      <c r="G103" s="57">
        <f>'[6]16_SEGMENTY_1'!G96</f>
        <v>82.47</v>
      </c>
      <c r="H103" s="57">
        <f>'[6]16_SEGMENTY_1'!H96</f>
        <v>15.4</v>
      </c>
      <c r="I103" s="57">
        <f>'[6]16_SEGMENTY_1'!I96</f>
        <v>-12.9</v>
      </c>
      <c r="J103" s="57">
        <f>'[6]16_SEGMENTY_1'!J96</f>
        <v>1129.4100000000001</v>
      </c>
      <c r="K103" s="57">
        <f>'[6]16_SEGMENTY_1'!K96</f>
        <v>3.3866432901389598</v>
      </c>
    </row>
    <row r="104" spans="2:11" ht="21.75" thickBot="1">
      <c r="B104" s="8"/>
      <c r="C104" s="8" t="s">
        <v>183</v>
      </c>
      <c r="D104" s="61">
        <f>'[6]16_SEGMENTY_1'!D97</f>
        <v>0.54257147320731103</v>
      </c>
      <c r="E104" s="61">
        <f>'[6]16_SEGMENTY_1'!E97</f>
        <v>0.42733542319749201</v>
      </c>
      <c r="F104" s="61">
        <f>'[6]16_SEGMENTY_1'!F97</f>
        <v>0.419786096256684</v>
      </c>
      <c r="G104" s="61">
        <f>'[6]16_SEGMENTY_1'!G97</f>
        <v>0.453605412243551</v>
      </c>
      <c r="H104" s="61">
        <f>'[6]16_SEGMENTY_1'!H97</f>
        <v>0.55197132616487499</v>
      </c>
      <c r="I104" s="61">
        <f>'[6]16_SEGMENTY_1'!I97</f>
        <v>-0.45406546990496499</v>
      </c>
      <c r="J104" s="61">
        <f>'[6]16_SEGMENTY_1'!J97</f>
        <v>0.47558110156644801</v>
      </c>
      <c r="K104" s="61">
        <f>'[6]16_SEGMENTY_1'!K97</f>
        <v>0.56609714139622602</v>
      </c>
    </row>
    <row r="105" spans="2:11" ht="11.1" hidden="1" customHeight="1">
      <c r="B105" s="62" t="e">
        <f>'[7]do SSF narastająco'!A102</f>
        <v>#REF!</v>
      </c>
      <c r="C105" s="62"/>
      <c r="D105" s="63">
        <f>'[8]16_SEGMENTY_1'!D102</f>
        <v>-1107.2</v>
      </c>
      <c r="E105" s="63">
        <f>'[8]16_SEGMENTY_1'!E102</f>
        <v>-48.6</v>
      </c>
      <c r="F105" s="63">
        <f>'[8]16_SEGMENTY_1'!F102</f>
        <v>0</v>
      </c>
      <c r="G105" s="63">
        <f>'[8]16_SEGMENTY_1'!G102</f>
        <v>0</v>
      </c>
      <c r="H105" s="63">
        <f>'[8]16_SEGMENTY_1'!I102</f>
        <v>0</v>
      </c>
      <c r="I105" s="63">
        <f>'[8]16_SEGMENTY_1'!J102</f>
        <v>0</v>
      </c>
      <c r="J105" s="63">
        <f>'[8]16_SEGMENTY_1'!K102</f>
        <v>-1155.8</v>
      </c>
      <c r="K105" s="63">
        <f>'[8]16_SEGMENTY_1'!L102</f>
        <v>-158.19999999999999</v>
      </c>
    </row>
    <row r="106" spans="2:11" ht="11.1" hidden="1" customHeight="1">
      <c r="B106" s="62" t="e">
        <f>'[7]do SSF narastająco'!A103</f>
        <v>#REF!</v>
      </c>
      <c r="C106" s="62"/>
      <c r="D106" s="63">
        <f>'[8]16_SEGMENTY_1'!D103</f>
        <v>-486.2</v>
      </c>
      <c r="E106" s="63">
        <f>'[8]16_SEGMENTY_1'!E103</f>
        <v>-642.5</v>
      </c>
      <c r="F106" s="63">
        <f>'[8]16_SEGMENTY_1'!F103</f>
        <v>-83.8</v>
      </c>
      <c r="G106" s="63">
        <f>'[8]16_SEGMENTY_1'!G103</f>
        <v>0</v>
      </c>
      <c r="H106" s="63">
        <f>'[8]16_SEGMENTY_1'!I103</f>
        <v>-25.5</v>
      </c>
      <c r="I106" s="63">
        <f>'[8]16_SEGMENTY_1'!J103</f>
        <v>-9.1</v>
      </c>
      <c r="J106" s="63">
        <f>'[8]16_SEGMENTY_1'!K103</f>
        <v>-1247.0999999999999</v>
      </c>
      <c r="K106" s="63">
        <f>'[8]16_SEGMENTY_1'!L103</f>
        <v>-37.6</v>
      </c>
    </row>
    <row r="107" spans="2:11" ht="10.5" customHeight="1" thickBot="1">
      <c r="B107" s="55" t="s">
        <v>184</v>
      </c>
      <c r="C107" s="56"/>
      <c r="D107" s="57">
        <f>'[6]16_SEGMENTY_1'!D98</f>
        <v>136.24</v>
      </c>
      <c r="E107" s="57">
        <f>'[6]16_SEGMENTY_1'!E98</f>
        <v>61.6</v>
      </c>
      <c r="F107" s="57">
        <f>'[6]16_SEGMENTY_1'!F98</f>
        <v>9.2999999999999901</v>
      </c>
      <c r="G107" s="57">
        <f>'[6]16_SEGMENTY_1'!G98</f>
        <v>-0.81000000000001304</v>
      </c>
      <c r="H107" s="57">
        <f>'[6]16_SEGMENTY_1'!H98</f>
        <v>4.4000000000000004</v>
      </c>
      <c r="I107" s="57">
        <f>'[6]16_SEGMENTY_1'!I98</f>
        <v>-15.5</v>
      </c>
      <c r="J107" s="57">
        <f>'[6]16_SEGMENTY_1'!J98</f>
        <v>195.23</v>
      </c>
      <c r="K107" s="57">
        <f>'[6]16_SEGMENTY_1'!K98</f>
        <v>-0.452923797504033</v>
      </c>
    </row>
    <row r="108" spans="2:11" ht="10.5" customHeight="1">
      <c r="B108" s="64"/>
      <c r="C108" s="65" t="s">
        <v>185</v>
      </c>
      <c r="D108" s="66"/>
      <c r="E108" s="66"/>
      <c r="F108" s="66"/>
      <c r="G108" s="66">
        <f>'[6]16_SEGMENTY_1'!G99</f>
        <v>1.8</v>
      </c>
      <c r="H108" s="66"/>
      <c r="I108" s="66"/>
      <c r="J108" s="66"/>
      <c r="K108" s="66"/>
    </row>
    <row r="109" spans="2:11" ht="11.25" thickBot="1">
      <c r="B109" s="58"/>
      <c r="C109" s="58"/>
      <c r="D109" s="58"/>
      <c r="E109" s="58"/>
      <c r="F109" s="58"/>
      <c r="G109" s="58"/>
      <c r="H109" s="58"/>
      <c r="I109" s="58"/>
      <c r="J109" s="58"/>
      <c r="K109" s="58"/>
    </row>
    <row r="110" spans="2:11" ht="10.5" customHeight="1" thickBot="1">
      <c r="B110" s="73" t="s">
        <v>192</v>
      </c>
      <c r="C110" s="73"/>
      <c r="D110" s="73"/>
      <c r="E110" s="73"/>
      <c r="F110" s="73"/>
      <c r="G110" s="73"/>
      <c r="H110" s="73"/>
      <c r="I110" s="73"/>
      <c r="J110" s="73"/>
      <c r="K110" s="74"/>
    </row>
    <row r="111" spans="2:11" ht="21.75" thickBot="1">
      <c r="B111" s="8"/>
      <c r="C111" s="8" t="s">
        <v>193</v>
      </c>
      <c r="D111" s="7">
        <f>'[6]16_SEGMENTY_1'!D102</f>
        <v>-93.3</v>
      </c>
      <c r="E111" s="7">
        <f>'[6]16_SEGMENTY_1'!E102</f>
        <v>-15.1</v>
      </c>
      <c r="F111" s="7">
        <f>'[6]16_SEGMENTY_1'!F102</f>
        <v>-1.1000000000000001</v>
      </c>
      <c r="G111" s="7">
        <f>'[6]16_SEGMENTY_1'!G102</f>
        <v>-21.5</v>
      </c>
      <c r="H111" s="7">
        <f>'[6]16_SEGMENTY_1'!H102</f>
        <v>-0.2</v>
      </c>
      <c r="I111" s="7">
        <f>'[6]16_SEGMENTY_1'!I102</f>
        <v>-0.7</v>
      </c>
      <c r="J111" s="7">
        <f>'[6]16_SEGMENTY_1'!J102</f>
        <v>-131.9</v>
      </c>
      <c r="K111" s="7">
        <f>'[6]16_SEGMENTY_1'!K102</f>
        <v>-9.9999999999999603E-2</v>
      </c>
    </row>
    <row r="112" spans="2:11" ht="10.5">
      <c r="B112" s="75"/>
      <c r="C112" s="75"/>
      <c r="D112" s="76"/>
      <c r="E112" s="76"/>
      <c r="F112" s="76"/>
      <c r="G112" s="76"/>
      <c r="H112" s="76"/>
      <c r="I112" s="76"/>
      <c r="J112" s="76"/>
      <c r="K112" s="76"/>
    </row>
    <row r="113" spans="1:11" ht="10.5" customHeight="1" thickBot="1">
      <c r="B113" s="46" t="s">
        <v>194</v>
      </c>
      <c r="C113" s="46"/>
      <c r="D113" s="46"/>
      <c r="E113" s="46"/>
      <c r="F113" s="46"/>
      <c r="G113" s="46"/>
      <c r="H113" s="46"/>
      <c r="I113" s="46"/>
      <c r="J113" s="46"/>
      <c r="K113" s="47"/>
    </row>
    <row r="114" spans="1:11" ht="11.25" thickBot="1">
      <c r="B114" s="8"/>
      <c r="C114" s="8" t="s">
        <v>180</v>
      </c>
      <c r="D114" s="11">
        <f>'[6]16_SEGMENTY_1'!D105</f>
        <v>712.28</v>
      </c>
      <c r="E114" s="11">
        <f>'[6]16_SEGMENTY_1'!E105</f>
        <v>305</v>
      </c>
      <c r="F114" s="11">
        <f>'[6]16_SEGMENTY_1'!F105</f>
        <v>67.400000000000006</v>
      </c>
      <c r="G114" s="11">
        <f>'[6]16_SEGMENTY_1'!G105</f>
        <v>146.51</v>
      </c>
      <c r="H114" s="11">
        <f>'[6]16_SEGMENTY_1'!H105</f>
        <v>31.5</v>
      </c>
      <c r="I114" s="11">
        <f>'[6]16_SEGMENTY_1'!I105</f>
        <v>916.64</v>
      </c>
      <c r="J114" s="11">
        <f>'[6]16_SEGMENTY_1'!J105</f>
        <v>2179.33</v>
      </c>
      <c r="K114" s="11">
        <f>'[6]16_SEGMENTY_1'!K105</f>
        <v>0</v>
      </c>
    </row>
    <row r="115" spans="1:11" ht="11.25" thickBot="1">
      <c r="B115" s="8"/>
      <c r="C115" s="8" t="s">
        <v>181</v>
      </c>
      <c r="D115" s="11">
        <f>'[6]16_SEGMENTY_1'!D106</f>
        <v>0</v>
      </c>
      <c r="E115" s="11">
        <f>'[6]16_SEGMENTY_1'!E106</f>
        <v>-18.7</v>
      </c>
      <c r="F115" s="11">
        <f>'[6]16_SEGMENTY_1'!F106</f>
        <v>0</v>
      </c>
      <c r="G115" s="11">
        <f>'[6]16_SEGMENTY_1'!G106</f>
        <v>0</v>
      </c>
      <c r="H115" s="11">
        <f>'[6]16_SEGMENTY_1'!H106</f>
        <v>-3.6</v>
      </c>
      <c r="I115" s="11">
        <f>'[6]16_SEGMENTY_1'!I106</f>
        <v>-888.23</v>
      </c>
      <c r="J115" s="11">
        <f>'[6]16_SEGMENTY_1'!J106</f>
        <v>-910.53</v>
      </c>
      <c r="K115" s="11">
        <f>'[6]16_SEGMENTY_1'!K106</f>
        <v>0</v>
      </c>
    </row>
    <row r="116" spans="1:11" ht="10.5" customHeight="1" thickBot="1">
      <c r="B116" s="55" t="s">
        <v>182</v>
      </c>
      <c r="C116" s="56"/>
      <c r="D116" s="57">
        <f>'[6]16_SEGMENTY_1'!D107</f>
        <v>712.28</v>
      </c>
      <c r="E116" s="57">
        <f>'[6]16_SEGMENTY_1'!E107</f>
        <v>286.3</v>
      </c>
      <c r="F116" s="57">
        <f>'[6]16_SEGMENTY_1'!F107</f>
        <v>67.400000000000006</v>
      </c>
      <c r="G116" s="57">
        <f>'[6]16_SEGMENTY_1'!G107</f>
        <v>146.51</v>
      </c>
      <c r="H116" s="57">
        <f>'[6]16_SEGMENTY_1'!H107</f>
        <v>27.9</v>
      </c>
      <c r="I116" s="57">
        <f>'[6]16_SEGMENTY_1'!I107</f>
        <v>28.409999999999901</v>
      </c>
      <c r="J116" s="57">
        <f>'[6]16_SEGMENTY_1'!J107</f>
        <v>1268.8</v>
      </c>
      <c r="K116" s="57">
        <f>'[6]16_SEGMENTY_1'!K107</f>
        <v>0</v>
      </c>
    </row>
    <row r="117" spans="1:11" ht="10.5">
      <c r="B117" s="58"/>
      <c r="C117" s="58"/>
      <c r="D117" s="58"/>
      <c r="E117" s="58"/>
      <c r="F117" s="58"/>
      <c r="G117" s="58"/>
      <c r="H117" s="58"/>
      <c r="I117" s="58"/>
      <c r="J117" s="58"/>
      <c r="K117" s="58"/>
    </row>
    <row r="118" spans="1:11" ht="10.5" customHeight="1" thickBot="1">
      <c r="B118" s="59" t="s">
        <v>5</v>
      </c>
      <c r="C118" s="60"/>
      <c r="D118" s="57">
        <f>'[6]16_SEGMENTY_1'!D109</f>
        <v>372.14</v>
      </c>
      <c r="E118" s="57">
        <f>'[6]16_SEGMENTY_1'!E109</f>
        <v>111.7</v>
      </c>
      <c r="F118" s="57">
        <f>'[6]16_SEGMENTY_1'!F109</f>
        <v>27.7</v>
      </c>
      <c r="G118" s="57">
        <f>'[6]16_SEGMENTY_1'!G109</f>
        <v>63.47</v>
      </c>
      <c r="H118" s="57">
        <f>'[6]16_SEGMENTY_1'!H109</f>
        <v>15.4</v>
      </c>
      <c r="I118" s="57">
        <f>'[6]16_SEGMENTY_1'!I109</f>
        <v>-12.9</v>
      </c>
      <c r="J118" s="57">
        <f>'[6]16_SEGMENTY_1'!J109</f>
        <v>577.51</v>
      </c>
      <c r="K118" s="57">
        <f>'[6]16_SEGMENTY_1'!K109</f>
        <v>0</v>
      </c>
    </row>
    <row r="119" spans="1:11" ht="22.35" customHeight="1" thickBot="1">
      <c r="B119" s="8"/>
      <c r="C119" s="8" t="s">
        <v>183</v>
      </c>
      <c r="D119" s="61">
        <f>'[6]16_SEGMENTY_1'!D110</f>
        <v>0.52246307631830202</v>
      </c>
      <c r="E119" s="61">
        <f>'[6]16_SEGMENTY_1'!E110</f>
        <v>0.39015019210618201</v>
      </c>
      <c r="F119" s="61">
        <f>'[6]16_SEGMENTY_1'!F110</f>
        <v>0.41097922848664697</v>
      </c>
      <c r="G119" s="61">
        <f>'[6]16_SEGMENTY_1'!G110</f>
        <v>0.43321274998293602</v>
      </c>
      <c r="H119" s="61">
        <f>'[6]16_SEGMENTY_1'!H110</f>
        <v>0.55197132616487499</v>
      </c>
      <c r="I119" s="61">
        <f>'[6]16_SEGMENTY_1'!I110</f>
        <v>-0.45406546990496499</v>
      </c>
      <c r="J119" s="61">
        <f>'[6]16_SEGMENTY_1'!J110</f>
        <v>0.45516235813367001</v>
      </c>
      <c r="K119" s="61" t="str">
        <f>'[6]16_SEGMENTY_1'!K110</f>
        <v>-</v>
      </c>
    </row>
    <row r="120" spans="1:11" ht="10.5" hidden="1" customHeight="1">
      <c r="B120" s="62" t="e">
        <f>'[7]do SSF narastająco'!A122</f>
        <v>#REF!</v>
      </c>
      <c r="C120" s="62"/>
      <c r="D120" s="63">
        <f>'[6]16_SEGMENTY_1'!D199</f>
        <v>0</v>
      </c>
      <c r="E120" s="63">
        <f>'[6]16_SEGMENTY_1'!E199</f>
        <v>0</v>
      </c>
      <c r="F120" s="63">
        <f>'[6]16_SEGMENTY_1'!F199</f>
        <v>0</v>
      </c>
      <c r="G120" s="63">
        <f>'[6]16_SEGMENTY_1'!G199</f>
        <v>0</v>
      </c>
      <c r="H120" s="63">
        <f>'[6]16_SEGMENTY_1'!H199</f>
        <v>0</v>
      </c>
      <c r="I120" s="63">
        <f>'[6]16_SEGMENTY_1'!I199</f>
        <v>0</v>
      </c>
      <c r="J120" s="63">
        <f>'[6]16_SEGMENTY_1'!J199</f>
        <v>0</v>
      </c>
      <c r="K120" s="63">
        <f>'[6]16_SEGMENTY_1'!K199</f>
        <v>0</v>
      </c>
    </row>
    <row r="121" spans="1:11" ht="10.5" hidden="1" customHeight="1">
      <c r="B121" s="62" t="e">
        <f>'[7]do SSF narastająco'!A123</f>
        <v>#REF!</v>
      </c>
      <c r="C121" s="62"/>
      <c r="D121" s="63">
        <f>'[6]16_SEGMENTY_1'!D200</f>
        <v>44408</v>
      </c>
      <c r="E121" s="63">
        <f>'[6]16_SEGMENTY_1'!E200</f>
        <v>0</v>
      </c>
      <c r="F121" s="63">
        <f>'[6]16_SEGMENTY_1'!F200</f>
        <v>0</v>
      </c>
      <c r="G121" s="63">
        <f>'[6]16_SEGMENTY_1'!G200</f>
        <v>0</v>
      </c>
      <c r="H121" s="63">
        <f>'[6]16_SEGMENTY_1'!H200</f>
        <v>0</v>
      </c>
      <c r="I121" s="63">
        <f>'[6]16_SEGMENTY_1'!I200</f>
        <v>0</v>
      </c>
      <c r="J121" s="63">
        <f>'[6]16_SEGMENTY_1'!J200</f>
        <v>0</v>
      </c>
      <c r="K121" s="63">
        <f>'[6]16_SEGMENTY_1'!K200</f>
        <v>0</v>
      </c>
    </row>
    <row r="122" spans="1:11" s="79" customFormat="1" ht="11.1" customHeight="1" thickBot="1">
      <c r="A122" s="78"/>
      <c r="B122" s="55" t="s">
        <v>184</v>
      </c>
      <c r="C122" s="56"/>
      <c r="D122" s="57">
        <f>'[6]16_SEGMENTY_1'!D111</f>
        <v>106.54</v>
      </c>
      <c r="E122" s="57">
        <f>'[6]16_SEGMENTY_1'!E111</f>
        <v>15.2</v>
      </c>
      <c r="F122" s="57">
        <f>'[6]16_SEGMENTY_1'!F111</f>
        <v>0.5</v>
      </c>
      <c r="G122" s="57">
        <f>'[6]16_SEGMENTY_1'!G111</f>
        <v>0.489999999999988</v>
      </c>
      <c r="H122" s="57">
        <f>'[6]16_SEGMENTY_1'!H111</f>
        <v>4.4000000000000004</v>
      </c>
      <c r="I122" s="57">
        <f>'[6]16_SEGMENTY_1'!I111</f>
        <v>-15.5</v>
      </c>
      <c r="J122" s="57">
        <f>'[6]16_SEGMENTY_1'!J111</f>
        <v>111.63</v>
      </c>
      <c r="K122" s="57">
        <f>'[6]16_SEGMENTY_1'!K111</f>
        <v>0</v>
      </c>
    </row>
    <row r="123" spans="1:11" ht="10.5" customHeight="1">
      <c r="B123" s="64"/>
      <c r="C123" s="65" t="s">
        <v>185</v>
      </c>
      <c r="D123" s="66"/>
      <c r="E123" s="66"/>
      <c r="F123" s="66"/>
      <c r="G123" s="66">
        <f>'[6]16_SEGMENTY_1'!$G$112</f>
        <v>1.2</v>
      </c>
      <c r="H123" s="66"/>
      <c r="I123" s="66"/>
      <c r="J123" s="66"/>
      <c r="K123" s="66"/>
    </row>
    <row r="124" spans="1:11" ht="11.25" thickBot="1">
      <c r="B124" s="58"/>
      <c r="C124" s="58"/>
      <c r="D124" s="58"/>
      <c r="E124" s="58"/>
      <c r="F124" s="58"/>
      <c r="G124" s="58"/>
      <c r="H124" s="58"/>
      <c r="I124" s="58"/>
      <c r="J124" s="58"/>
      <c r="K124" s="58"/>
    </row>
    <row r="125" spans="1:11" ht="10.5" customHeight="1" thickBot="1">
      <c r="B125" s="73" t="s">
        <v>192</v>
      </c>
      <c r="C125" s="73"/>
      <c r="D125" s="73"/>
      <c r="E125" s="73"/>
      <c r="F125" s="73"/>
      <c r="G125" s="73"/>
      <c r="H125" s="73"/>
      <c r="I125" s="73"/>
      <c r="J125" s="73"/>
      <c r="K125" s="74"/>
    </row>
    <row r="126" spans="1:11" ht="21.75" thickBot="1">
      <c r="B126" s="8"/>
      <c r="C126" s="8" t="s">
        <v>193</v>
      </c>
      <c r="D126" s="7">
        <f>'[6]16_SEGMENTY_1'!D115</f>
        <v>-45.2</v>
      </c>
      <c r="E126" s="7">
        <f>'[6]16_SEGMENTY_1'!E115</f>
        <v>-11.6</v>
      </c>
      <c r="F126" s="7">
        <f>'[6]16_SEGMENTY_1'!F115</f>
        <v>-0.5</v>
      </c>
      <c r="G126" s="7">
        <f>'[6]16_SEGMENTY_1'!G115</f>
        <v>-14.7</v>
      </c>
      <c r="H126" s="7">
        <f>'[6]16_SEGMENTY_1'!H115</f>
        <v>-0.2</v>
      </c>
      <c r="I126" s="7">
        <f>'[6]16_SEGMENTY_1'!I115</f>
        <v>-0.7</v>
      </c>
      <c r="J126" s="7">
        <f>'[6]16_SEGMENTY_1'!J115</f>
        <v>-72.900000000000006</v>
      </c>
      <c r="K126" s="7">
        <f>'[6]16_SEGMENTY_1'!K115</f>
        <v>0</v>
      </c>
    </row>
    <row r="127" spans="1:11" ht="10.5">
      <c r="B127" s="75"/>
      <c r="C127" s="75"/>
      <c r="D127" s="76"/>
      <c r="E127" s="76"/>
      <c r="F127" s="76"/>
      <c r="G127" s="76"/>
      <c r="H127" s="76"/>
      <c r="I127" s="76"/>
      <c r="J127" s="76"/>
      <c r="K127" s="76"/>
    </row>
    <row r="128" spans="1:11" ht="10.5" customHeight="1" thickBot="1">
      <c r="B128" s="46" t="s">
        <v>195</v>
      </c>
      <c r="C128" s="46"/>
      <c r="D128" s="46"/>
      <c r="E128" s="46"/>
      <c r="F128" s="46"/>
      <c r="G128" s="46"/>
      <c r="H128" s="46"/>
      <c r="I128" s="46"/>
      <c r="J128" s="46"/>
      <c r="K128" s="47"/>
    </row>
    <row r="129" spans="2:11" ht="11.25" thickBot="1">
      <c r="B129" s="8"/>
      <c r="C129" s="8" t="s">
        <v>180</v>
      </c>
      <c r="D129" s="11">
        <f>'[6]16_SEGMENTY_1'!D118</f>
        <v>440.1</v>
      </c>
      <c r="E129" s="11">
        <f>'[6]16_SEGMENTY_1'!E118</f>
        <v>326.2</v>
      </c>
      <c r="F129" s="11">
        <f>'[6]16_SEGMENTY_1'!F118</f>
        <v>83.7</v>
      </c>
      <c r="G129" s="11">
        <f>'[6]16_SEGMENTY_1'!G118</f>
        <v>20.7</v>
      </c>
      <c r="H129" s="11">
        <f>'[6]16_SEGMENTY_1'!H118</f>
        <v>0</v>
      </c>
      <c r="I129" s="11">
        <f>'[6]16_SEGMENTY_1'!I118</f>
        <v>0</v>
      </c>
      <c r="J129" s="11">
        <f>'[6]16_SEGMENTY_1'!J118</f>
        <v>870.7</v>
      </c>
      <c r="K129" s="11">
        <f>'[6]16_SEGMENTY_1'!K118</f>
        <v>5.9824419564919999</v>
      </c>
    </row>
    <row r="130" spans="2:11" ht="11.25" thickBot="1">
      <c r="B130" s="8"/>
      <c r="C130" s="8" t="s">
        <v>181</v>
      </c>
      <c r="D130" s="11">
        <f>'[6]16_SEGMENTY_1'!D119</f>
        <v>-1.7</v>
      </c>
      <c r="E130" s="11">
        <f>'[6]16_SEGMENTY_1'!E119</f>
        <v>0</v>
      </c>
      <c r="F130" s="11">
        <f>'[6]16_SEGMENTY_1'!F119</f>
        <v>0</v>
      </c>
      <c r="G130" s="11">
        <f>'[6]16_SEGMENTY_1'!G119</f>
        <v>0</v>
      </c>
      <c r="H130" s="11">
        <f>'[6]16_SEGMENTY_1'!H119</f>
        <v>0</v>
      </c>
      <c r="I130" s="11">
        <f>'[6]16_SEGMENTY_1'!I119</f>
        <v>0</v>
      </c>
      <c r="J130" s="11">
        <f>'[6]16_SEGMENTY_1'!J119</f>
        <v>-1.7</v>
      </c>
      <c r="K130" s="11">
        <f>'[6]16_SEGMENTY_1'!K119</f>
        <v>0</v>
      </c>
    </row>
    <row r="131" spans="2:11" ht="10.5" customHeight="1" thickBot="1">
      <c r="B131" s="55" t="s">
        <v>182</v>
      </c>
      <c r="C131" s="56"/>
      <c r="D131" s="57">
        <f>'[6]16_SEGMENTY_1'!D120</f>
        <v>438.4</v>
      </c>
      <c r="E131" s="57">
        <f>'[6]16_SEGMENTY_1'!E120</f>
        <v>326.2</v>
      </c>
      <c r="F131" s="57">
        <f>'[6]16_SEGMENTY_1'!F120</f>
        <v>83.7</v>
      </c>
      <c r="G131" s="57">
        <f>'[6]16_SEGMENTY_1'!G120</f>
        <v>20.7</v>
      </c>
      <c r="H131" s="57">
        <f>'[6]16_SEGMENTY_1'!H120</f>
        <v>0</v>
      </c>
      <c r="I131" s="57">
        <f>'[6]16_SEGMENTY_1'!I120</f>
        <v>0</v>
      </c>
      <c r="J131" s="57">
        <f>'[6]16_SEGMENTY_1'!J120</f>
        <v>869</v>
      </c>
      <c r="K131" s="57">
        <f>'[6]16_SEGMENTY_1'!K120</f>
        <v>5.9824419564919999</v>
      </c>
    </row>
    <row r="132" spans="2:11" ht="10.5">
      <c r="B132" s="58"/>
      <c r="C132" s="58"/>
      <c r="D132" s="58"/>
      <c r="E132" s="58"/>
      <c r="F132" s="58"/>
      <c r="G132" s="58"/>
      <c r="H132" s="58"/>
      <c r="I132" s="58"/>
      <c r="J132" s="58"/>
      <c r="K132" s="58"/>
    </row>
    <row r="133" spans="2:11" ht="10.5" customHeight="1" thickBot="1">
      <c r="B133" s="59" t="s">
        <v>5</v>
      </c>
      <c r="C133" s="60"/>
      <c r="D133" s="57">
        <f>'[6]16_SEGMENTY_1'!D122</f>
        <v>252.1</v>
      </c>
      <c r="E133" s="57">
        <f>'[6]16_SEGMENTY_1'!E122</f>
        <v>147.30000000000001</v>
      </c>
      <c r="F133" s="57">
        <f>'[6]16_SEGMENTY_1'!F122</f>
        <v>36.200000000000003</v>
      </c>
      <c r="G133" s="57">
        <f>'[6]16_SEGMENTY_1'!G122</f>
        <v>11.2</v>
      </c>
      <c r="H133" s="57">
        <f>'[6]16_SEGMENTY_1'!H122</f>
        <v>0</v>
      </c>
      <c r="I133" s="57">
        <f>'[6]16_SEGMENTY_1'!I122</f>
        <v>0</v>
      </c>
      <c r="J133" s="57">
        <f>'[6]16_SEGMENTY_1'!J122</f>
        <v>446.8</v>
      </c>
      <c r="K133" s="57">
        <f>'[6]16_SEGMENTY_1'!K122</f>
        <v>3.3866432901389598</v>
      </c>
    </row>
    <row r="134" spans="2:11" ht="21.75" thickBot="1">
      <c r="B134" s="8"/>
      <c r="C134" s="8" t="s">
        <v>183</v>
      </c>
      <c r="D134" s="61">
        <f>'[6]16_SEGMENTY_1'!D123</f>
        <v>0.57504562043795604</v>
      </c>
      <c r="E134" s="61">
        <f>'[6]16_SEGMENTY_1'!E123</f>
        <v>0.45156345800122599</v>
      </c>
      <c r="F134" s="61">
        <f>'[6]16_SEGMENTY_1'!F123</f>
        <v>0.43249701314217398</v>
      </c>
      <c r="G134" s="61">
        <f>'[6]16_SEGMENTY_1'!G123</f>
        <v>0.541062801932367</v>
      </c>
      <c r="H134" s="61" t="str">
        <f>'[6]16_SEGMENTY_1'!H123</f>
        <v>-</v>
      </c>
      <c r="I134" s="61" t="str">
        <f>'[6]16_SEGMENTY_1'!I123</f>
        <v>-</v>
      </c>
      <c r="J134" s="61">
        <f>'[6]16_SEGMENTY_1'!J123</f>
        <v>0.51415420023015002</v>
      </c>
      <c r="K134" s="61">
        <f>'[6]16_SEGMENTY_1'!K123</f>
        <v>0.56609714139622602</v>
      </c>
    </row>
    <row r="135" spans="2:11" ht="10.5" hidden="1" customHeight="1">
      <c r="B135" s="62" t="e">
        <f>'[7]do SSF narastająco'!A142</f>
        <v>#REF!</v>
      </c>
      <c r="C135" s="62"/>
      <c r="D135" s="63">
        <f>'[6]16_SEGMENTY_1'!D218</f>
        <v>-30.4</v>
      </c>
      <c r="E135" s="63">
        <f>'[6]16_SEGMENTY_1'!E218</f>
        <v>31.2</v>
      </c>
      <c r="F135" s="63">
        <f>'[6]16_SEGMENTY_1'!F218</f>
        <v>2.8</v>
      </c>
      <c r="G135" s="63">
        <f>'[6]16_SEGMENTY_1'!G218</f>
        <v>0</v>
      </c>
      <c r="H135" s="63">
        <f>'[6]16_SEGMENTY_1'!H218</f>
        <v>0</v>
      </c>
      <c r="I135" s="63">
        <f>'[6]16_SEGMENTY_1'!I218</f>
        <v>0</v>
      </c>
      <c r="J135" s="63">
        <f>'[6]16_SEGMENTY_1'!J218</f>
        <v>3.5999999999999899</v>
      </c>
      <c r="K135" s="63">
        <f>'[6]16_SEGMENTY_1'!K218</f>
        <v>38.200000000000003</v>
      </c>
    </row>
    <row r="136" spans="2:11" ht="10.5" hidden="1" customHeight="1">
      <c r="B136" s="62" t="e">
        <f>'[7]do SSF narastająco'!A143</f>
        <v>#REF!</v>
      </c>
      <c r="C136" s="62"/>
      <c r="D136" s="63">
        <f>'[6]16_SEGMENTY_1'!D219</f>
        <v>0</v>
      </c>
      <c r="E136" s="63">
        <f>'[6]16_SEGMENTY_1'!E219</f>
        <v>0</v>
      </c>
      <c r="F136" s="63">
        <f>'[6]16_SEGMENTY_1'!F219</f>
        <v>0</v>
      </c>
      <c r="G136" s="63">
        <f>'[6]16_SEGMENTY_1'!G219</f>
        <v>0</v>
      </c>
      <c r="H136" s="63">
        <f>'[6]16_SEGMENTY_1'!H219</f>
        <v>0</v>
      </c>
      <c r="I136" s="63">
        <f>'[6]16_SEGMENTY_1'!I219</f>
        <v>0</v>
      </c>
      <c r="J136" s="63">
        <f>'[6]16_SEGMENTY_1'!J219</f>
        <v>0</v>
      </c>
      <c r="K136" s="63">
        <f>'[6]16_SEGMENTY_1'!K219</f>
        <v>0</v>
      </c>
    </row>
    <row r="137" spans="2:11" ht="11.1" customHeight="1" thickBot="1">
      <c r="B137" s="55" t="s">
        <v>184</v>
      </c>
      <c r="C137" s="56"/>
      <c r="D137" s="57">
        <f>'[6]16_SEGMENTY_1'!D124</f>
        <v>29</v>
      </c>
      <c r="E137" s="57">
        <f>'[6]16_SEGMENTY_1'!E124</f>
        <v>35.9</v>
      </c>
      <c r="F137" s="57">
        <f>'[6]16_SEGMENTY_1'!F124</f>
        <v>7.8999999999999897</v>
      </c>
      <c r="G137" s="57">
        <f>'[6]16_SEGMENTY_1'!G124</f>
        <v>0.19999999999999901</v>
      </c>
      <c r="H137" s="57">
        <f>'[6]16_SEGMENTY_1'!H124</f>
        <v>0</v>
      </c>
      <c r="I137" s="57">
        <f>'[6]16_SEGMENTY_1'!I124</f>
        <v>0</v>
      </c>
      <c r="J137" s="57">
        <f>'[6]16_SEGMENTY_1'!J124</f>
        <v>72.999999999999901</v>
      </c>
      <c r="K137" s="57">
        <f>'[6]16_SEGMENTY_1'!K124</f>
        <v>-0.452923797504033</v>
      </c>
    </row>
    <row r="138" spans="2:11" ht="11.1" customHeight="1">
      <c r="B138" s="64"/>
      <c r="C138" s="80" t="s">
        <v>185</v>
      </c>
      <c r="D138" s="66"/>
      <c r="E138" s="66"/>
      <c r="F138" s="66"/>
      <c r="G138" s="66">
        <f>'[6]16_SEGMENTY_1'!$G$125</f>
        <v>0.6</v>
      </c>
      <c r="H138" s="66"/>
      <c r="I138" s="66"/>
      <c r="J138" s="66"/>
      <c r="K138" s="66"/>
    </row>
    <row r="139" spans="2:11" ht="11.25" thickBot="1">
      <c r="B139" s="58"/>
      <c r="C139" s="58"/>
      <c r="D139" s="58"/>
      <c r="E139" s="58"/>
      <c r="F139" s="58"/>
      <c r="G139" s="58"/>
      <c r="H139" s="58"/>
      <c r="I139" s="58"/>
      <c r="J139" s="58"/>
      <c r="K139" s="58"/>
    </row>
    <row r="140" spans="2:11" ht="10.5" customHeight="1" thickBot="1">
      <c r="B140" s="73" t="s">
        <v>192</v>
      </c>
      <c r="C140" s="73"/>
      <c r="D140" s="73"/>
      <c r="E140" s="73"/>
      <c r="F140" s="73"/>
      <c r="G140" s="73"/>
      <c r="H140" s="73"/>
      <c r="I140" s="73"/>
      <c r="J140" s="73"/>
      <c r="K140" s="74"/>
    </row>
    <row r="141" spans="2:11" ht="21.75" thickBot="1">
      <c r="B141" s="8"/>
      <c r="C141" s="8" t="s">
        <v>193</v>
      </c>
      <c r="D141" s="7">
        <f>'[6]16_SEGMENTY_1'!D128</f>
        <v>-48.1</v>
      </c>
      <c r="E141" s="7">
        <f>'[6]16_SEGMENTY_1'!E128</f>
        <v>-3.1</v>
      </c>
      <c r="F141" s="7">
        <f>'[6]16_SEGMENTY_1'!F128</f>
        <v>-0.4</v>
      </c>
      <c r="G141" s="7">
        <f>'[6]16_SEGMENTY_1'!G128</f>
        <v>-4.5999999999999996</v>
      </c>
      <c r="H141" s="7">
        <f>'[6]16_SEGMENTY_1'!H128</f>
        <v>0</v>
      </c>
      <c r="I141" s="7">
        <f>'[6]16_SEGMENTY_1'!I128</f>
        <v>0</v>
      </c>
      <c r="J141" s="7">
        <f>'[6]16_SEGMENTY_1'!J128</f>
        <v>-56.2</v>
      </c>
      <c r="K141" s="7">
        <f>'[6]16_SEGMENTY_1'!K128</f>
        <v>-9.9999999999999603E-2</v>
      </c>
    </row>
    <row r="142" spans="2:11" ht="21.75" thickBot="1">
      <c r="B142" s="8"/>
      <c r="C142" s="8" t="s">
        <v>197</v>
      </c>
      <c r="D142" s="7">
        <f>'[6]16_SEGMENTY_1'!D129</f>
        <v>0</v>
      </c>
      <c r="E142" s="7">
        <f>'[6]16_SEGMENTY_1'!E129</f>
        <v>0</v>
      </c>
      <c r="F142" s="7">
        <f>'[6]16_SEGMENTY_1'!F129</f>
        <v>0</v>
      </c>
      <c r="G142" s="7">
        <f>'[6]16_SEGMENTY_1'!G129</f>
        <v>0</v>
      </c>
      <c r="H142" s="7">
        <f>'[6]16_SEGMENTY_1'!H129</f>
        <v>0</v>
      </c>
      <c r="I142" s="7">
        <f>'[6]16_SEGMENTY_1'!I129</f>
        <v>0</v>
      </c>
      <c r="J142" s="7">
        <f>'[6]16_SEGMENTY_1'!J129</f>
        <v>0</v>
      </c>
      <c r="K142" s="7">
        <f>'[6]16_SEGMENTY_1'!K129</f>
        <v>0.7</v>
      </c>
    </row>
    <row r="143" spans="2:11" ht="10.5">
      <c r="B143" s="75"/>
      <c r="C143" s="75"/>
      <c r="D143" s="76"/>
      <c r="E143" s="76"/>
      <c r="F143" s="76"/>
      <c r="G143" s="76"/>
      <c r="H143" s="76"/>
      <c r="I143" s="76"/>
      <c r="J143" s="76"/>
      <c r="K143" s="76"/>
    </row>
    <row r="144" spans="2:11" ht="10.5" customHeight="1" thickBot="1">
      <c r="B144" s="46" t="s">
        <v>196</v>
      </c>
      <c r="C144" s="46"/>
      <c r="D144" s="46"/>
      <c r="E144" s="46"/>
      <c r="F144" s="46"/>
      <c r="G144" s="46"/>
      <c r="H144" s="46"/>
      <c r="I144" s="46"/>
      <c r="J144" s="46"/>
      <c r="K144" s="47"/>
    </row>
    <row r="145" spans="2:11" ht="11.25" thickBot="1">
      <c r="B145" s="8"/>
      <c r="C145" s="8" t="s">
        <v>180</v>
      </c>
      <c r="D145" s="11">
        <f>'[6]16_SEGMENTY_1'!D132</f>
        <v>1.5</v>
      </c>
      <c r="E145" s="11">
        <f>'[6]16_SEGMENTY_1'!E132</f>
        <v>185</v>
      </c>
      <c r="F145" s="11">
        <f>'[6]16_SEGMENTY_1'!F132</f>
        <v>35.9</v>
      </c>
      <c r="G145" s="11">
        <f>'[6]16_SEGMENTY_1'!G132</f>
        <v>14.6</v>
      </c>
      <c r="H145" s="11">
        <f>'[6]16_SEGMENTY_1'!H132</f>
        <v>0</v>
      </c>
      <c r="I145" s="11">
        <f>'[6]16_SEGMENTY_1'!I132</f>
        <v>0</v>
      </c>
      <c r="J145" s="11">
        <f>'[6]16_SEGMENTY_1'!J132</f>
        <v>237</v>
      </c>
      <c r="K145" s="11">
        <f>'[6]16_SEGMENTY_1'!K132</f>
        <v>0</v>
      </c>
    </row>
    <row r="146" spans="2:11" ht="11.25" thickBot="1">
      <c r="B146" s="8"/>
      <c r="C146" s="8" t="s">
        <v>181</v>
      </c>
      <c r="D146" s="11">
        <f>'[6]16_SEGMENTY_1'!D133</f>
        <v>0</v>
      </c>
      <c r="E146" s="11">
        <f>'[6]16_SEGMENTY_1'!E133</f>
        <v>0</v>
      </c>
      <c r="F146" s="11">
        <f>'[6]16_SEGMENTY_1'!F133</f>
        <v>0</v>
      </c>
      <c r="G146" s="11">
        <f>'[6]16_SEGMENTY_1'!G133</f>
        <v>0</v>
      </c>
      <c r="H146" s="11">
        <f>'[6]16_SEGMENTY_1'!H133</f>
        <v>0</v>
      </c>
      <c r="I146" s="11">
        <f>'[6]16_SEGMENTY_1'!I133</f>
        <v>0</v>
      </c>
      <c r="J146" s="11">
        <f>'[6]16_SEGMENTY_1'!J133</f>
        <v>0</v>
      </c>
      <c r="K146" s="11">
        <f>'[6]16_SEGMENTY_1'!K133</f>
        <v>0</v>
      </c>
    </row>
    <row r="147" spans="2:11" ht="10.5" customHeight="1" thickBot="1">
      <c r="B147" s="55" t="s">
        <v>182</v>
      </c>
      <c r="C147" s="56"/>
      <c r="D147" s="57">
        <f>'[6]16_SEGMENTY_1'!D134</f>
        <v>1.5</v>
      </c>
      <c r="E147" s="57">
        <f>'[6]16_SEGMENTY_1'!E134</f>
        <v>185</v>
      </c>
      <c r="F147" s="57">
        <f>'[6]16_SEGMENTY_1'!F134</f>
        <v>35.9</v>
      </c>
      <c r="G147" s="57">
        <f>'[6]16_SEGMENTY_1'!G134</f>
        <v>14.6</v>
      </c>
      <c r="H147" s="57">
        <f>'[6]16_SEGMENTY_1'!H134</f>
        <v>0</v>
      </c>
      <c r="I147" s="57">
        <f>'[6]16_SEGMENTY_1'!I134</f>
        <v>0</v>
      </c>
      <c r="J147" s="57">
        <f>'[6]16_SEGMENTY_1'!J134</f>
        <v>237</v>
      </c>
      <c r="K147" s="57">
        <f>'[6]16_SEGMENTY_1'!K134</f>
        <v>0</v>
      </c>
    </row>
    <row r="148" spans="2:11" ht="10.5">
      <c r="B148" s="58"/>
      <c r="C148" s="58"/>
      <c r="D148" s="58"/>
      <c r="E148" s="58"/>
      <c r="F148" s="58"/>
      <c r="G148" s="58"/>
      <c r="H148" s="58"/>
      <c r="I148" s="58"/>
      <c r="J148" s="58"/>
      <c r="K148" s="58"/>
    </row>
    <row r="149" spans="2:11" ht="10.5" customHeight="1" thickBot="1">
      <c r="B149" s="59" t="s">
        <v>5</v>
      </c>
      <c r="C149" s="60"/>
      <c r="D149" s="57">
        <f>'[6]16_SEGMENTY_1'!D136</f>
        <v>0.9</v>
      </c>
      <c r="E149" s="57">
        <f>'[6]16_SEGMENTY_1'!E136</f>
        <v>81.8</v>
      </c>
      <c r="F149" s="57">
        <f>'[6]16_SEGMENTY_1'!F136</f>
        <v>14.6</v>
      </c>
      <c r="G149" s="57">
        <f>'[6]16_SEGMENTY_1'!G136</f>
        <v>7.8</v>
      </c>
      <c r="H149" s="57">
        <f>'[6]16_SEGMENTY_1'!H136</f>
        <v>0</v>
      </c>
      <c r="I149" s="57">
        <f>'[6]16_SEGMENTY_1'!I136</f>
        <v>0</v>
      </c>
      <c r="J149" s="57">
        <f>'[6]16_SEGMENTY_1'!J136</f>
        <v>105.1</v>
      </c>
      <c r="K149" s="57">
        <f>'[6]16_SEGMENTY_1'!K136</f>
        <v>0</v>
      </c>
    </row>
    <row r="150" spans="2:11" ht="21.75" thickBot="1">
      <c r="B150" s="8"/>
      <c r="C150" s="8" t="s">
        <v>183</v>
      </c>
      <c r="D150" s="61">
        <f>'[6]16_SEGMENTY_1'!D137</f>
        <v>0.6</v>
      </c>
      <c r="E150" s="61">
        <f>'[6]16_SEGMENTY_1'!E137</f>
        <v>0.44216216216216198</v>
      </c>
      <c r="F150" s="61">
        <f>'[6]16_SEGMENTY_1'!F137</f>
        <v>0.40668523676880203</v>
      </c>
      <c r="G150" s="61">
        <f>'[6]16_SEGMENTY_1'!G137</f>
        <v>0.534246575342466</v>
      </c>
      <c r="H150" s="61" t="str">
        <f>'[6]16_SEGMENTY_1'!H137</f>
        <v>-</v>
      </c>
      <c r="I150" s="61" t="str">
        <f>'[6]16_SEGMENTY_1'!I137</f>
        <v>-</v>
      </c>
      <c r="J150" s="61">
        <f>'[6]16_SEGMENTY_1'!J137</f>
        <v>0.44345991561181403</v>
      </c>
      <c r="K150" s="61" t="str">
        <f>'[6]16_SEGMENTY_1'!K137</f>
        <v>-</v>
      </c>
    </row>
    <row r="151" spans="2:11" ht="11.1" customHeight="1" thickBot="1">
      <c r="B151" s="55" t="s">
        <v>184</v>
      </c>
      <c r="C151" s="56"/>
      <c r="D151" s="57">
        <f>'[6]16_SEGMENTY_1'!D138</f>
        <v>0.7</v>
      </c>
      <c r="E151" s="57">
        <f>'[6]16_SEGMENTY_1'!E138</f>
        <v>10.5</v>
      </c>
      <c r="F151" s="57">
        <f>'[6]16_SEGMENTY_1'!F138</f>
        <v>0.9</v>
      </c>
      <c r="G151" s="57">
        <f>'[6]16_SEGMENTY_1'!G138</f>
        <v>-1.5</v>
      </c>
      <c r="H151" s="57">
        <f>'[6]16_SEGMENTY_1'!H138</f>
        <v>0</v>
      </c>
      <c r="I151" s="57">
        <f>'[6]16_SEGMENTY_1'!I138</f>
        <v>0</v>
      </c>
      <c r="J151" s="57">
        <f>'[6]16_SEGMENTY_1'!J138</f>
        <v>10.6</v>
      </c>
      <c r="K151" s="57">
        <f>'[6]16_SEGMENTY_1'!K138</f>
        <v>0</v>
      </c>
    </row>
    <row r="152" spans="2:11" ht="11.25" thickBot="1">
      <c r="B152" s="58"/>
      <c r="C152" s="58"/>
      <c r="D152" s="58"/>
      <c r="E152" s="58"/>
      <c r="F152" s="58"/>
      <c r="G152" s="58"/>
      <c r="H152" s="58"/>
      <c r="I152" s="58"/>
      <c r="J152" s="58"/>
      <c r="K152" s="58"/>
    </row>
    <row r="153" spans="2:11" ht="10.5" customHeight="1" thickBot="1">
      <c r="B153" s="73" t="s">
        <v>192</v>
      </c>
      <c r="C153" s="73"/>
      <c r="D153" s="73"/>
      <c r="E153" s="73"/>
      <c r="F153" s="73"/>
      <c r="G153" s="73"/>
      <c r="H153" s="73"/>
      <c r="I153" s="73"/>
      <c r="J153" s="73"/>
      <c r="K153" s="74"/>
    </row>
    <row r="154" spans="2:11" ht="21.75" thickBot="1">
      <c r="B154" s="8"/>
      <c r="C154" s="8" t="s">
        <v>193</v>
      </c>
      <c r="D154" s="7">
        <f>'[6]16_SEGMENTY_1'!D141</f>
        <v>0</v>
      </c>
      <c r="E154" s="7">
        <f>'[6]16_SEGMENTY_1'!E141</f>
        <v>-0.4</v>
      </c>
      <c r="F154" s="7">
        <f>'[6]16_SEGMENTY_1'!F141</f>
        <v>-0.2</v>
      </c>
      <c r="G154" s="7">
        <f>'[6]16_SEGMENTY_1'!G141</f>
        <v>-2.2000000000000002</v>
      </c>
      <c r="H154" s="7">
        <f>'[6]16_SEGMENTY_1'!H141</f>
        <v>0</v>
      </c>
      <c r="I154" s="7">
        <f>'[6]16_SEGMENTY_1'!I141</f>
        <v>0</v>
      </c>
      <c r="J154" s="7">
        <f>'[6]16_SEGMENTY_1'!J141</f>
        <v>-2.8</v>
      </c>
      <c r="K154" s="7">
        <f>'[6]16_SEGMENTY_1'!K141</f>
        <v>0</v>
      </c>
    </row>
    <row r="155" spans="2:11"/>
    <row r="156" spans="2:11"/>
    <row r="157" spans="2:11"/>
    <row r="158" spans="2:11" ht="10.5" thickBot="1"/>
    <row r="159" spans="2:11" ht="10.5" customHeight="1" thickBot="1">
      <c r="B159" s="46" t="s">
        <v>198</v>
      </c>
      <c r="C159" s="47"/>
      <c r="D159" s="48" t="s">
        <v>169</v>
      </c>
      <c r="E159" s="48" t="s">
        <v>170</v>
      </c>
      <c r="F159" s="48" t="s">
        <v>171</v>
      </c>
      <c r="G159" s="48" t="s">
        <v>172</v>
      </c>
      <c r="H159" s="49" t="s">
        <v>173</v>
      </c>
      <c r="I159" s="49" t="s">
        <v>174</v>
      </c>
      <c r="J159" s="49" t="s">
        <v>175</v>
      </c>
      <c r="K159" s="49" t="s">
        <v>176</v>
      </c>
    </row>
    <row r="160" spans="2:11" ht="10.5" customHeight="1" thickBot="1">
      <c r="B160" s="50" t="s">
        <v>199</v>
      </c>
      <c r="C160" s="51"/>
      <c r="D160" s="38"/>
      <c r="E160" s="38"/>
      <c r="F160" s="38"/>
      <c r="G160" s="35"/>
      <c r="H160" s="49"/>
      <c r="I160" s="49"/>
      <c r="J160" s="49"/>
      <c r="K160" s="49"/>
    </row>
    <row r="161" spans="2:12" ht="10.5" customHeight="1" thickBot="1">
      <c r="B161" s="46"/>
      <c r="C161" s="47"/>
      <c r="D161" s="52" t="s">
        <v>177</v>
      </c>
      <c r="E161" s="52" t="s">
        <v>177</v>
      </c>
      <c r="F161" s="52" t="s">
        <v>177</v>
      </c>
      <c r="G161" s="38"/>
      <c r="H161" s="53"/>
      <c r="I161" s="53"/>
      <c r="J161" s="53"/>
      <c r="K161" s="53"/>
    </row>
    <row r="162" spans="2:12" ht="12" customHeight="1" thickBot="1">
      <c r="B162" s="46" t="s">
        <v>178</v>
      </c>
      <c r="C162" s="46"/>
      <c r="D162" s="46"/>
      <c r="E162" s="46"/>
      <c r="F162" s="46"/>
      <c r="G162" s="46"/>
      <c r="H162" s="46"/>
      <c r="I162" s="46"/>
      <c r="J162" s="46"/>
      <c r="K162" s="47"/>
    </row>
    <row r="163" spans="2:12" ht="11.25" thickBot="1">
      <c r="B163" s="8"/>
      <c r="C163" s="8" t="s">
        <v>180</v>
      </c>
      <c r="D163" s="11">
        <f>'[6]16_SEGMENTY_1'!D151</f>
        <v>1649.4</v>
      </c>
      <c r="E163" s="11">
        <f>'[6]16_SEGMENTY_1'!E151</f>
        <v>1394</v>
      </c>
      <c r="F163" s="11">
        <f>'[6]16_SEGMENTY_1'!F151</f>
        <v>191.6</v>
      </c>
      <c r="G163" s="11">
        <f>'[6]16_SEGMENTY_1'!G151</f>
        <v>40.200000000000003</v>
      </c>
      <c r="H163" s="11">
        <f>'[6]16_SEGMENTY_1'!H151</f>
        <v>55.1</v>
      </c>
      <c r="I163" s="11">
        <f>'[6]16_SEGMENTY_1'!I151</f>
        <v>1401.8</v>
      </c>
      <c r="J163" s="11">
        <f>'[6]16_SEGMENTY_1'!J151</f>
        <v>4732.1000000000004</v>
      </c>
      <c r="K163" s="11">
        <f>'[6]16_SEGMENTY_1'!K151</f>
        <v>136.470435695616</v>
      </c>
    </row>
    <row r="164" spans="2:12" ht="11.25" thickBot="1">
      <c r="B164" s="8"/>
      <c r="C164" s="8" t="s">
        <v>181</v>
      </c>
      <c r="D164" s="11">
        <f>'[6]16_SEGMENTY_1'!D152</f>
        <v>0</v>
      </c>
      <c r="E164" s="11">
        <f>'[6]16_SEGMENTY_1'!E152</f>
        <v>-20.3</v>
      </c>
      <c r="F164" s="11">
        <f>'[6]16_SEGMENTY_1'!F152</f>
        <v>0</v>
      </c>
      <c r="G164" s="11">
        <f>'[6]16_SEGMENTY_1'!G152</f>
        <v>0</v>
      </c>
      <c r="H164" s="11">
        <f>'[6]16_SEGMENTY_1'!H152</f>
        <v>0</v>
      </c>
      <c r="I164" s="11">
        <f>'[6]16_SEGMENTY_1'!I152</f>
        <v>-1334.3</v>
      </c>
      <c r="J164" s="11">
        <f>'[6]16_SEGMENTY_1'!J152</f>
        <v>-1354.6</v>
      </c>
      <c r="K164" s="11">
        <f>'[6]16_SEGMENTY_1'!K152</f>
        <v>0</v>
      </c>
    </row>
    <row r="165" spans="2:12" ht="10.5" customHeight="1" thickBot="1">
      <c r="B165" s="55" t="s">
        <v>182</v>
      </c>
      <c r="C165" s="56"/>
      <c r="D165" s="57">
        <f>'[6]16_SEGMENTY_1'!D153</f>
        <v>1649.4</v>
      </c>
      <c r="E165" s="57">
        <f>'[6]16_SEGMENTY_1'!E153</f>
        <v>1373.7</v>
      </c>
      <c r="F165" s="57">
        <f>'[6]16_SEGMENTY_1'!F153</f>
        <v>191.6</v>
      </c>
      <c r="G165" s="57">
        <f>'[6]16_SEGMENTY_1'!G153</f>
        <v>40.200000000000003</v>
      </c>
      <c r="H165" s="57">
        <f>'[6]16_SEGMENTY_1'!H153</f>
        <v>55.1</v>
      </c>
      <c r="I165" s="57">
        <f>'[6]16_SEGMENTY_1'!I153</f>
        <v>67.499999999999801</v>
      </c>
      <c r="J165" s="57">
        <f>'[6]16_SEGMENTY_1'!J153</f>
        <v>3377.5</v>
      </c>
      <c r="K165" s="57">
        <f>'[6]16_SEGMENTY_1'!K153</f>
        <v>136.470435695616</v>
      </c>
    </row>
    <row r="166" spans="2:12" ht="10.5">
      <c r="B166" s="58"/>
      <c r="C166" s="58"/>
      <c r="D166" s="58"/>
      <c r="E166" s="58"/>
      <c r="F166" s="58"/>
      <c r="G166" s="58"/>
      <c r="H166" s="58"/>
      <c r="I166" s="58"/>
      <c r="J166" s="58"/>
      <c r="K166" s="58"/>
    </row>
    <row r="167" spans="2:12" ht="10.5" customHeight="1" thickBot="1">
      <c r="B167" s="59" t="s">
        <v>5</v>
      </c>
      <c r="C167" s="60"/>
      <c r="D167" s="57">
        <f>'[6]16_SEGMENTY_1'!D155</f>
        <v>843.1</v>
      </c>
      <c r="E167" s="57">
        <f>'[6]16_SEGMENTY_1'!E155</f>
        <v>597</v>
      </c>
      <c r="F167" s="57">
        <f>'[6]16_SEGMENTY_1'!F155</f>
        <v>75.2</v>
      </c>
      <c r="G167" s="57">
        <f>'[6]16_SEGMENTY_1'!G155</f>
        <v>21.4</v>
      </c>
      <c r="H167" s="57">
        <f>'[6]16_SEGMENTY_1'!H155</f>
        <v>31.3</v>
      </c>
      <c r="I167" s="57">
        <f>'[6]16_SEGMENTY_1'!I155</f>
        <v>1.5</v>
      </c>
      <c r="J167" s="57">
        <f>'[6]16_SEGMENTY_1'!J155</f>
        <v>1569.5</v>
      </c>
      <c r="K167" s="57">
        <f>'[6]16_SEGMENTY_1'!K155</f>
        <v>60.347763398610802</v>
      </c>
    </row>
    <row r="168" spans="2:12" ht="21.75" thickBot="1">
      <c r="B168" s="8"/>
      <c r="C168" s="8" t="s">
        <v>183</v>
      </c>
      <c r="D168" s="61">
        <f>'[6]16_SEGMENTY_1'!D156</f>
        <v>0.51115557172305104</v>
      </c>
      <c r="E168" s="61">
        <f>'[6]16_SEGMENTY_1'!E156</f>
        <v>0.43459270583096798</v>
      </c>
      <c r="F168" s="61">
        <f>'[6]16_SEGMENTY_1'!F156</f>
        <v>0.392484342379958</v>
      </c>
      <c r="G168" s="61">
        <f>'[6]16_SEGMENTY_1'!G156</f>
        <v>0.53233830845771102</v>
      </c>
      <c r="H168" s="61">
        <f>'[6]16_SEGMENTY_1'!H156</f>
        <v>0.56805807622504501</v>
      </c>
      <c r="I168" s="61">
        <f>'[6]16_SEGMENTY_1'!I156</f>
        <v>2.2222222222222299E-2</v>
      </c>
      <c r="J168" s="61">
        <f>'[6]16_SEGMENTY_1'!J156</f>
        <v>0.46469282013323499</v>
      </c>
      <c r="K168" s="61">
        <f>'[6]16_SEGMENTY_1'!K156</f>
        <v>0.44220393296911997</v>
      </c>
    </row>
    <row r="169" spans="2:12" ht="11.1" customHeight="1" thickBot="1">
      <c r="B169" s="73" t="s">
        <v>184</v>
      </c>
      <c r="C169" s="74"/>
      <c r="D169" s="57">
        <f>'[6]16_SEGMENTY_1'!D157</f>
        <v>28.7</v>
      </c>
      <c r="E169" s="57">
        <f>'[6]16_SEGMENTY_1'!E157</f>
        <v>138.19999999999999</v>
      </c>
      <c r="F169" s="57">
        <f>'[6]16_SEGMENTY_1'!F157</f>
        <v>10.9</v>
      </c>
      <c r="G169" s="57">
        <f>'[6]16_SEGMENTY_1'!G157</f>
        <v>-2.9</v>
      </c>
      <c r="H169" s="57">
        <f>'[6]16_SEGMENTY_1'!H157</f>
        <v>6.4</v>
      </c>
      <c r="I169" s="57">
        <f>'[6]16_SEGMENTY_1'!I157</f>
        <v>-8.6999999999999993</v>
      </c>
      <c r="J169" s="57">
        <f>'[6]16_SEGMENTY_1'!J157</f>
        <v>172.6</v>
      </c>
      <c r="K169" s="57">
        <f>'[6]16_SEGMENTY_1'!K157</f>
        <v>41.7477633986108</v>
      </c>
      <c r="L169" s="54"/>
    </row>
    <row r="170" spans="2:12" ht="10.5">
      <c r="B170" s="58"/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2:12" ht="10.5" customHeight="1" thickBot="1">
      <c r="B171" s="67" t="s">
        <v>186</v>
      </c>
      <c r="C171" s="68"/>
      <c r="D171" s="69">
        <v>44408</v>
      </c>
      <c r="E171" s="70"/>
      <c r="F171" s="70"/>
      <c r="G171" s="70"/>
      <c r="H171" s="70"/>
      <c r="I171" s="70"/>
      <c r="J171" s="70"/>
      <c r="K171" s="71"/>
    </row>
    <row r="172" spans="2:12" ht="22.35" customHeight="1" thickBot="1">
      <c r="B172" s="8"/>
      <c r="C172" s="8" t="s">
        <v>187</v>
      </c>
      <c r="D172" s="7">
        <f>'[6]16_SEGMENTY_1'!D161</f>
        <v>2062.2371167278102</v>
      </c>
      <c r="E172" s="7">
        <f>'[6]16_SEGMENTY_1'!E161</f>
        <v>613.29999999999995</v>
      </c>
      <c r="F172" s="7">
        <f>'[6]16_SEGMENTY_1'!F161</f>
        <v>40</v>
      </c>
      <c r="G172" s="7">
        <f>'[6]16_SEGMENTY_1'!G161</f>
        <v>101.9</v>
      </c>
      <c r="H172" s="7">
        <f>'[6]16_SEGMENTY_1'!H161</f>
        <v>8.8000000000000007</v>
      </c>
      <c r="I172" s="7">
        <f>'[6]16_SEGMENTY_1'!I161</f>
        <v>203.7</v>
      </c>
      <c r="J172" s="7">
        <f>'[6]16_SEGMENTY_1'!J161</f>
        <v>3029.93711672781</v>
      </c>
      <c r="K172" s="7">
        <f>'[6]16_SEGMENTY_1'!K161</f>
        <v>72.662883272190697</v>
      </c>
    </row>
    <row r="173" spans="2:12" ht="11.25" thickBot="1">
      <c r="B173" s="8"/>
      <c r="C173" s="8" t="s">
        <v>188</v>
      </c>
      <c r="D173" s="7">
        <f>'[6]16_SEGMENTY_1'!D162</f>
        <v>111.867111453137</v>
      </c>
      <c r="E173" s="7">
        <f>'[6]16_SEGMENTY_1'!E162</f>
        <v>63.4</v>
      </c>
      <c r="F173" s="7">
        <f>'[6]16_SEGMENTY_1'!F162</f>
        <v>9.3000000000000007</v>
      </c>
      <c r="G173" s="7">
        <f>'[6]16_SEGMENTY_1'!G162</f>
        <v>0</v>
      </c>
      <c r="H173" s="7">
        <f>'[6]16_SEGMENTY_1'!H162</f>
        <v>2.2999999999999998</v>
      </c>
      <c r="I173" s="7">
        <f>'[6]16_SEGMENTY_1'!I162</f>
        <v>17.100000000000001</v>
      </c>
      <c r="J173" s="7">
        <f>'[6]16_SEGMENTY_1'!J162</f>
        <v>203.96711145313699</v>
      </c>
      <c r="K173" s="7">
        <f>'[6]16_SEGMENTY_1'!K162</f>
        <v>0.73288854686345295</v>
      </c>
    </row>
    <row r="174" spans="2:12" ht="11.25" thickBot="1">
      <c r="B174" s="8"/>
      <c r="C174" s="8" t="s">
        <v>60</v>
      </c>
      <c r="D174" s="7">
        <f>'[6]16_SEGMENTY_1'!D163</f>
        <v>1481.5437496549</v>
      </c>
      <c r="E174" s="7">
        <f>'[6]16_SEGMENTY_1'!E163</f>
        <v>687.69843735134498</v>
      </c>
      <c r="F174" s="7">
        <f>'[6]16_SEGMENTY_1'!F163</f>
        <v>119.503372123332</v>
      </c>
      <c r="G174" s="7">
        <f>'[6]16_SEGMENTY_1'!G163</f>
        <v>103.8</v>
      </c>
      <c r="H174" s="7">
        <f>'[6]16_SEGMENTY_1'!H163</f>
        <v>24.6</v>
      </c>
      <c r="I174" s="7">
        <f>'[6]16_SEGMENTY_1'!I163</f>
        <v>0</v>
      </c>
      <c r="J174" s="7">
        <f>'[6]16_SEGMENTY_1'!J163</f>
        <v>2417.1455591295799</v>
      </c>
      <c r="K174" s="7">
        <f>'[6]16_SEGMENTY_1'!K163</f>
        <v>39.756250345097399</v>
      </c>
    </row>
    <row r="175" spans="2:12" ht="11.25" thickBot="1">
      <c r="B175" s="8"/>
      <c r="C175" s="72" t="s">
        <v>189</v>
      </c>
      <c r="D175" s="7">
        <f>'[6]16_SEGMENTY_1'!D164</f>
        <v>639.14374965490299</v>
      </c>
      <c r="E175" s="7">
        <f>'[6]16_SEGMENTY_1'!E164</f>
        <v>70.765132783624495</v>
      </c>
      <c r="F175" s="7">
        <f>'[6]16_SEGMENTY_1'!F164</f>
        <v>0</v>
      </c>
      <c r="G175" s="7">
        <f>'[6]16_SEGMENTY_1'!G164</f>
        <v>72.8</v>
      </c>
      <c r="H175" s="7">
        <f>'[6]16_SEGMENTY_1'!H164</f>
        <v>24.6</v>
      </c>
      <c r="I175" s="7">
        <f>'[6]16_SEGMENTY_1'!I164</f>
        <v>0</v>
      </c>
      <c r="J175" s="7">
        <f>'[6]16_SEGMENTY_1'!J164</f>
        <v>807.30888243852701</v>
      </c>
      <c r="K175" s="7">
        <f>'[6]16_SEGMENTY_1'!K164</f>
        <v>39.756250345097399</v>
      </c>
    </row>
    <row r="176" spans="2:12" ht="11.25" thickBot="1">
      <c r="B176" s="8"/>
      <c r="C176" s="72" t="s">
        <v>190</v>
      </c>
      <c r="D176" s="7">
        <f>'[6]16_SEGMENTY_1'!D165</f>
        <v>842.4</v>
      </c>
      <c r="E176" s="7">
        <f>'[6]16_SEGMENTY_1'!E165</f>
        <v>616.93330456772003</v>
      </c>
      <c r="F176" s="7">
        <f>'[6]16_SEGMENTY_1'!F165</f>
        <v>119.503372123332</v>
      </c>
      <c r="G176" s="7">
        <f>'[6]16_SEGMENTY_1'!G165</f>
        <v>31</v>
      </c>
      <c r="H176" s="7">
        <f>'[6]16_SEGMENTY_1'!H165</f>
        <v>0</v>
      </c>
      <c r="I176" s="7">
        <f>'[6]16_SEGMENTY_1'!I165</f>
        <v>0</v>
      </c>
      <c r="J176" s="7">
        <f>'[6]16_SEGMENTY_1'!J165</f>
        <v>1609.8366766910499</v>
      </c>
      <c r="K176" s="7">
        <f>'[6]16_SEGMENTY_1'!K165</f>
        <v>0</v>
      </c>
    </row>
    <row r="177" spans="2:11" ht="11.25" thickBot="1">
      <c r="B177" s="8"/>
      <c r="C177" s="8" t="s">
        <v>191</v>
      </c>
      <c r="D177" s="7">
        <f>'[6]16_SEGMENTY_1'!D166</f>
        <v>813.23024799754796</v>
      </c>
      <c r="E177" s="7">
        <f>'[6]16_SEGMENTY_1'!E166</f>
        <v>445.2</v>
      </c>
      <c r="F177" s="7">
        <f>'[6]16_SEGMENTY_1'!F166</f>
        <v>39</v>
      </c>
      <c r="G177" s="7">
        <f>'[6]16_SEGMENTY_1'!G166</f>
        <v>38.1</v>
      </c>
      <c r="H177" s="7">
        <f>'[6]16_SEGMENTY_1'!H166</f>
        <v>5.8</v>
      </c>
      <c r="I177" s="7">
        <f>'[6]16_SEGMENTY_1'!I166</f>
        <v>190.1</v>
      </c>
      <c r="J177" s="7">
        <f>'[6]16_SEGMENTY_1'!J166</f>
        <v>1531.4302479975499</v>
      </c>
      <c r="K177" s="7">
        <f>'[6]16_SEGMENTY_1'!K166</f>
        <v>21.169752002452601</v>
      </c>
    </row>
    <row r="178" spans="2:11" ht="10.5" customHeight="1" thickBot="1">
      <c r="B178" s="73" t="s">
        <v>200</v>
      </c>
      <c r="C178" s="73"/>
      <c r="D178" s="73"/>
      <c r="E178" s="73"/>
      <c r="F178" s="73"/>
      <c r="G178" s="73"/>
      <c r="H178" s="73"/>
      <c r="I178" s="73"/>
      <c r="J178" s="73"/>
      <c r="K178" s="74"/>
    </row>
    <row r="179" spans="2:11" ht="11.1" customHeight="1" thickBot="1">
      <c r="B179" s="8"/>
      <c r="C179" s="8" t="s">
        <v>193</v>
      </c>
      <c r="D179" s="7">
        <f>'[6]16_SEGMENTY_1'!D168</f>
        <v>-217.47495198884801</v>
      </c>
      <c r="E179" s="7">
        <f>'[6]16_SEGMENTY_1'!E168</f>
        <v>-25.2</v>
      </c>
      <c r="F179" s="7">
        <f>'[6]16_SEGMENTY_1'!F168</f>
        <v>-1.9</v>
      </c>
      <c r="G179" s="7">
        <f>'[6]16_SEGMENTY_1'!G168</f>
        <v>-9.1999999999999993</v>
      </c>
      <c r="H179" s="7">
        <f>'[6]16_SEGMENTY_1'!H168</f>
        <v>0</v>
      </c>
      <c r="I179" s="7">
        <f>'[6]16_SEGMENTY_1'!I168</f>
        <v>-0.4</v>
      </c>
      <c r="J179" s="7">
        <f>'[6]16_SEGMENTY_1'!J168</f>
        <v>-254.17495198884799</v>
      </c>
      <c r="K179" s="7">
        <f>'[6]16_SEGMENTY_1'!K168</f>
        <v>-7.9250480111519401</v>
      </c>
    </row>
    <row r="180" spans="2:11" ht="10.5">
      <c r="B180" s="75"/>
      <c r="C180" s="75"/>
      <c r="D180" s="76"/>
      <c r="E180" s="76"/>
      <c r="F180" s="76"/>
      <c r="G180" s="76"/>
      <c r="H180" s="76"/>
      <c r="I180" s="76"/>
      <c r="J180" s="76"/>
      <c r="K180" s="76"/>
    </row>
    <row r="181" spans="2:11" ht="10.5" customHeight="1" thickBot="1">
      <c r="B181" s="46" t="s">
        <v>194</v>
      </c>
      <c r="C181" s="46"/>
      <c r="D181" s="46"/>
      <c r="E181" s="46"/>
      <c r="F181" s="46"/>
      <c r="G181" s="46"/>
      <c r="H181" s="46"/>
      <c r="I181" s="46"/>
      <c r="J181" s="46"/>
      <c r="K181" s="47"/>
    </row>
    <row r="182" spans="2:11" ht="11.25" thickBot="1">
      <c r="B182" s="8"/>
      <c r="C182" s="8" t="s">
        <v>180</v>
      </c>
      <c r="D182" s="11">
        <f>'[6]16_SEGMENTY_1'!D172</f>
        <v>1049.0999999999999</v>
      </c>
      <c r="E182" s="11">
        <f>'[6]16_SEGMENTY_1'!E172</f>
        <v>513.1</v>
      </c>
      <c r="F182" s="11">
        <f>'[6]16_SEGMENTY_1'!F172</f>
        <v>71.2</v>
      </c>
      <c r="G182" s="11">
        <f>'[6]16_SEGMENTY_1'!G172</f>
        <v>40.200000000000003</v>
      </c>
      <c r="H182" s="11">
        <f>'[6]16_SEGMENTY_1'!H172</f>
        <v>55.1</v>
      </c>
      <c r="I182" s="11">
        <f>'[6]16_SEGMENTY_1'!I172</f>
        <v>1401.8</v>
      </c>
      <c r="J182" s="11">
        <f>'[6]16_SEGMENTY_1'!J172</f>
        <v>3130.5</v>
      </c>
      <c r="K182" s="11">
        <f>'[6]16_SEGMENTY_1'!K172</f>
        <v>0</v>
      </c>
    </row>
    <row r="183" spans="2:11" ht="11.25" thickBot="1">
      <c r="B183" s="8"/>
      <c r="C183" s="8" t="s">
        <v>181</v>
      </c>
      <c r="D183" s="11">
        <f>'[6]16_SEGMENTY_1'!D173</f>
        <v>0</v>
      </c>
      <c r="E183" s="11">
        <f>'[6]16_SEGMENTY_1'!E173</f>
        <v>-20.3</v>
      </c>
      <c r="F183" s="11">
        <f>'[6]16_SEGMENTY_1'!F173</f>
        <v>0</v>
      </c>
      <c r="G183" s="11">
        <f>'[6]16_SEGMENTY_1'!G173</f>
        <v>0</v>
      </c>
      <c r="H183" s="11">
        <f>'[6]16_SEGMENTY_1'!H173</f>
        <v>0</v>
      </c>
      <c r="I183" s="11">
        <f>'[6]16_SEGMENTY_1'!I173</f>
        <v>-1334.3</v>
      </c>
      <c r="J183" s="11">
        <f>'[6]16_SEGMENTY_1'!J173</f>
        <v>-1354.6</v>
      </c>
      <c r="K183" s="11">
        <f>'[6]16_SEGMENTY_1'!K173</f>
        <v>0</v>
      </c>
    </row>
    <row r="184" spans="2:11" ht="10.5" customHeight="1" thickBot="1">
      <c r="B184" s="55" t="s">
        <v>182</v>
      </c>
      <c r="C184" s="56"/>
      <c r="D184" s="57">
        <f>'[6]16_SEGMENTY_1'!D174</f>
        <v>1049.0999999999999</v>
      </c>
      <c r="E184" s="57">
        <f>'[6]16_SEGMENTY_1'!E174</f>
        <v>492.8</v>
      </c>
      <c r="F184" s="57">
        <f>'[6]16_SEGMENTY_1'!F174</f>
        <v>71.2</v>
      </c>
      <c r="G184" s="57">
        <f>'[6]16_SEGMENTY_1'!G174</f>
        <v>40.200000000000003</v>
      </c>
      <c r="H184" s="57">
        <f>'[6]16_SEGMENTY_1'!H174</f>
        <v>55.1</v>
      </c>
      <c r="I184" s="57">
        <f>'[6]16_SEGMENTY_1'!I174</f>
        <v>67.499999999999801</v>
      </c>
      <c r="J184" s="57">
        <f>'[6]16_SEGMENTY_1'!J174</f>
        <v>1775.9</v>
      </c>
      <c r="K184" s="57">
        <f>'[6]16_SEGMENTY_1'!K174</f>
        <v>0</v>
      </c>
    </row>
    <row r="185" spans="2:11" ht="10.5">
      <c r="B185" s="58"/>
      <c r="C185" s="58"/>
      <c r="D185" s="58"/>
      <c r="E185" s="58"/>
      <c r="F185" s="58"/>
      <c r="G185" s="58"/>
      <c r="H185" s="58"/>
      <c r="I185" s="58"/>
      <c r="J185" s="58"/>
      <c r="K185" s="58"/>
    </row>
    <row r="186" spans="2:11" ht="10.5" customHeight="1" thickBot="1">
      <c r="B186" s="59" t="s">
        <v>5</v>
      </c>
      <c r="C186" s="60"/>
      <c r="D186" s="57">
        <f>'[6]16_SEGMENTY_1'!D176</f>
        <v>518.79999999999995</v>
      </c>
      <c r="E186" s="57">
        <f>'[6]16_SEGMENTY_1'!E176</f>
        <v>189.7</v>
      </c>
      <c r="F186" s="57">
        <f>'[6]16_SEGMENTY_1'!F176</f>
        <v>25.2</v>
      </c>
      <c r="G186" s="57">
        <f>'[6]16_SEGMENTY_1'!G176</f>
        <v>21.4</v>
      </c>
      <c r="H186" s="57">
        <f>'[6]16_SEGMENTY_1'!H176</f>
        <v>31.3</v>
      </c>
      <c r="I186" s="57">
        <f>'[6]16_SEGMENTY_1'!I176</f>
        <v>1.5</v>
      </c>
      <c r="J186" s="57">
        <f>'[6]16_SEGMENTY_1'!J176</f>
        <v>787.9</v>
      </c>
      <c r="K186" s="57">
        <f>'[6]16_SEGMENTY_1'!K176</f>
        <v>0</v>
      </c>
    </row>
    <row r="187" spans="2:11" ht="21.75" thickBot="1">
      <c r="B187" s="8"/>
      <c r="C187" s="8" t="s">
        <v>183</v>
      </c>
      <c r="D187" s="61">
        <f>'[6]16_SEGMENTY_1'!D177</f>
        <v>0.49451911161948298</v>
      </c>
      <c r="E187" s="61">
        <f>'[6]16_SEGMENTY_1'!E177</f>
        <v>0.38494318181818199</v>
      </c>
      <c r="F187" s="61">
        <f>'[6]16_SEGMENTY_1'!F177</f>
        <v>0.35393258426966301</v>
      </c>
      <c r="G187" s="61">
        <f>'[6]16_SEGMENTY_1'!G177</f>
        <v>0.53233830845771102</v>
      </c>
      <c r="H187" s="61">
        <f>'[6]16_SEGMENTY_1'!H177</f>
        <v>0.56805807622504501</v>
      </c>
      <c r="I187" s="61">
        <f>'[6]16_SEGMENTY_1'!I177</f>
        <v>2.2222222222222299E-2</v>
      </c>
      <c r="J187" s="61">
        <f>'[6]16_SEGMENTY_1'!J177</f>
        <v>0.443662368376598</v>
      </c>
      <c r="K187" s="61" t="str">
        <f>'[6]16_SEGMENTY_1'!K177</f>
        <v>-</v>
      </c>
    </row>
    <row r="188" spans="2:11" ht="10.5" hidden="1" customHeight="1">
      <c r="B188" s="62" t="str">
        <f>'[9]do SSF narastająco'!A32</f>
        <v>Koszty punktów handlu</v>
      </c>
      <c r="C188" s="62"/>
      <c r="D188" s="63">
        <f>'[6]16_SEGMENTY_1'!D190</f>
        <v>0</v>
      </c>
      <c r="E188" s="63">
        <f>'[6]16_SEGMENTY_1'!E190</f>
        <v>0</v>
      </c>
      <c r="F188" s="63">
        <f>'[6]16_SEGMENTY_1'!F190</f>
        <v>0</v>
      </c>
      <c r="G188" s="63">
        <f>'[6]16_SEGMENTY_1'!G190</f>
        <v>0</v>
      </c>
      <c r="H188" s="63">
        <f>'[6]16_SEGMENTY_1'!H190</f>
        <v>0</v>
      </c>
      <c r="I188" s="63">
        <f>'[6]16_SEGMENTY_1'!I190</f>
        <v>0</v>
      </c>
      <c r="J188" s="63">
        <f>'[6]16_SEGMENTY_1'!J190</f>
        <v>0</v>
      </c>
      <c r="K188" s="63">
        <f>'[6]16_SEGMENTY_1'!K190</f>
        <v>0</v>
      </c>
    </row>
    <row r="189" spans="2:11" ht="10.5" hidden="1" customHeight="1">
      <c r="B189" s="62" t="str">
        <f>'[9]do SSF narastająco'!A33</f>
        <v>Pozostałe koszty sprzedaży</v>
      </c>
      <c r="C189" s="62"/>
      <c r="D189" s="63">
        <f>'[6]16_SEGMENTY_1'!D191</f>
        <v>0</v>
      </c>
      <c r="E189" s="63">
        <f>'[6]16_SEGMENTY_1'!E191</f>
        <v>0</v>
      </c>
      <c r="F189" s="63">
        <f>'[6]16_SEGMENTY_1'!F191</f>
        <v>0</v>
      </c>
      <c r="G189" s="63">
        <f>'[6]16_SEGMENTY_1'!G191</f>
        <v>0</v>
      </c>
      <c r="H189" s="63">
        <f>'[6]16_SEGMENTY_1'!H191</f>
        <v>0</v>
      </c>
      <c r="I189" s="63">
        <f>'[6]16_SEGMENTY_1'!I191</f>
        <v>0</v>
      </c>
      <c r="J189" s="63">
        <f>'[6]16_SEGMENTY_1'!J191</f>
        <v>0</v>
      </c>
      <c r="K189" s="63">
        <f>'[6]16_SEGMENTY_1'!K191</f>
        <v>0</v>
      </c>
    </row>
    <row r="190" spans="2:11" ht="11.1" customHeight="1" thickBot="1">
      <c r="B190" s="55" t="s">
        <v>184</v>
      </c>
      <c r="C190" s="56"/>
      <c r="D190" s="57">
        <f>'[6]16_SEGMENTY_1'!D178</f>
        <v>110</v>
      </c>
      <c r="E190" s="57">
        <f>'[6]16_SEGMENTY_1'!E178</f>
        <v>19.2</v>
      </c>
      <c r="F190" s="57">
        <f>'[6]16_SEGMENTY_1'!F178</f>
        <v>2.4</v>
      </c>
      <c r="G190" s="57">
        <f>'[6]16_SEGMENTY_1'!G178</f>
        <v>-2.9</v>
      </c>
      <c r="H190" s="57">
        <f>'[6]16_SEGMENTY_1'!H178</f>
        <v>6.4</v>
      </c>
      <c r="I190" s="57">
        <f>'[6]16_SEGMENTY_1'!I178</f>
        <v>-8.6999999999999993</v>
      </c>
      <c r="J190" s="57">
        <f>'[6]16_SEGMENTY_1'!J178</f>
        <v>126.4</v>
      </c>
      <c r="K190" s="57">
        <f>'[6]16_SEGMENTY_1'!K178</f>
        <v>0</v>
      </c>
    </row>
    <row r="191" spans="2:11" ht="10.5">
      <c r="B191" s="58"/>
      <c r="C191" s="58"/>
      <c r="D191" s="58"/>
      <c r="E191" s="58"/>
      <c r="F191" s="58"/>
      <c r="G191" s="58"/>
      <c r="H191" s="58"/>
      <c r="I191" s="58"/>
      <c r="J191" s="58"/>
      <c r="K191" s="58"/>
    </row>
    <row r="192" spans="2:11" ht="10.5" customHeight="1" thickBot="1">
      <c r="B192" s="67" t="s">
        <v>186</v>
      </c>
      <c r="C192" s="68"/>
      <c r="D192" s="69">
        <f>D171</f>
        <v>44408</v>
      </c>
      <c r="E192" s="70"/>
      <c r="F192" s="70"/>
      <c r="G192" s="70"/>
      <c r="H192" s="70"/>
      <c r="I192" s="70"/>
      <c r="J192" s="70"/>
      <c r="K192" s="71"/>
    </row>
    <row r="193" spans="2:11" ht="22.35" customHeight="1" thickBot="1">
      <c r="B193" s="8"/>
      <c r="C193" s="8" t="s">
        <v>187</v>
      </c>
      <c r="D193" s="7">
        <f>'[6]16_SEGMENTY_1'!D181</f>
        <v>1116.7</v>
      </c>
      <c r="E193" s="7">
        <f>'[6]16_SEGMENTY_1'!E181</f>
        <v>282</v>
      </c>
      <c r="F193" s="7">
        <f>'[6]16_SEGMENTY_1'!F181</f>
        <v>16</v>
      </c>
      <c r="G193" s="7">
        <f>'[6]16_SEGMENTY_1'!G181</f>
        <v>101.9</v>
      </c>
      <c r="H193" s="7">
        <f>'[6]16_SEGMENTY_1'!H181</f>
        <v>8.8000000000000007</v>
      </c>
      <c r="I193" s="7">
        <f>'[6]16_SEGMENTY_1'!I181</f>
        <v>203.7</v>
      </c>
      <c r="J193" s="7">
        <f>'[6]16_SEGMENTY_1'!J181</f>
        <v>1729.1</v>
      </c>
      <c r="K193" s="7">
        <f>'[6]16_SEGMENTY_1'!K181</f>
        <v>0</v>
      </c>
    </row>
    <row r="194" spans="2:11" ht="11.25" thickBot="1">
      <c r="B194" s="8"/>
      <c r="C194" s="8" t="s">
        <v>188</v>
      </c>
      <c r="D194" s="7">
        <f>'[6]16_SEGMENTY_1'!D182</f>
        <v>87.4</v>
      </c>
      <c r="E194" s="7">
        <f>'[6]16_SEGMENTY_1'!E182</f>
        <v>24.7</v>
      </c>
      <c r="F194" s="7">
        <f>'[6]16_SEGMENTY_1'!F182</f>
        <v>3.7</v>
      </c>
      <c r="G194" s="7">
        <f>'[6]16_SEGMENTY_1'!G182</f>
        <v>0</v>
      </c>
      <c r="H194" s="7">
        <f>'[6]16_SEGMENTY_1'!H182</f>
        <v>2.2999999999999998</v>
      </c>
      <c r="I194" s="7">
        <f>'[6]16_SEGMENTY_1'!I182</f>
        <v>17.100000000000001</v>
      </c>
      <c r="J194" s="7">
        <f>'[6]16_SEGMENTY_1'!J182</f>
        <v>135.19999999999999</v>
      </c>
      <c r="K194" s="7">
        <f>'[6]16_SEGMENTY_1'!K182</f>
        <v>0</v>
      </c>
    </row>
    <row r="195" spans="2:11" ht="11.25" thickBot="1">
      <c r="B195" s="8"/>
      <c r="C195" s="8" t="s">
        <v>60</v>
      </c>
      <c r="D195" s="7">
        <f>'[6]16_SEGMENTY_1'!D183</f>
        <v>1152.2</v>
      </c>
      <c r="E195" s="7">
        <f>'[6]16_SEGMENTY_1'!E183</f>
        <v>638.60957907469401</v>
      </c>
      <c r="F195" s="7">
        <f>'[6]16_SEGMENTY_1'!F183</f>
        <v>119.503372123332</v>
      </c>
      <c r="G195" s="7">
        <f>'[6]16_SEGMENTY_1'!G183</f>
        <v>103.8</v>
      </c>
      <c r="H195" s="7">
        <f>'[6]16_SEGMENTY_1'!H183</f>
        <v>24.6</v>
      </c>
      <c r="I195" s="7">
        <f>'[6]16_SEGMENTY_1'!I183</f>
        <v>0</v>
      </c>
      <c r="J195" s="7">
        <f>'[6]16_SEGMENTY_1'!J183</f>
        <v>2038.7129511980299</v>
      </c>
      <c r="K195" s="7">
        <f>'[6]16_SEGMENTY_1'!K183</f>
        <v>0</v>
      </c>
    </row>
    <row r="196" spans="2:11" ht="11.25" thickBot="1">
      <c r="B196" s="8"/>
      <c r="C196" s="72" t="s">
        <v>189</v>
      </c>
      <c r="D196" s="7">
        <f>'[6]16_SEGMENTY_1'!D184</f>
        <v>309.8</v>
      </c>
      <c r="E196" s="7">
        <f>'[6]16_SEGMENTY_1'!E184</f>
        <v>61.794904684291801</v>
      </c>
      <c r="F196" s="7">
        <f>'[6]16_SEGMENTY_1'!F184</f>
        <v>0</v>
      </c>
      <c r="G196" s="7">
        <f>'[6]16_SEGMENTY_1'!G184</f>
        <v>72.8</v>
      </c>
      <c r="H196" s="7">
        <f>'[6]16_SEGMENTY_1'!H184</f>
        <v>24.6</v>
      </c>
      <c r="I196" s="7">
        <f>'[6]16_SEGMENTY_1'!I184</f>
        <v>0</v>
      </c>
      <c r="J196" s="7">
        <f>'[6]16_SEGMENTY_1'!J184</f>
        <v>468.99490468429201</v>
      </c>
      <c r="K196" s="7">
        <f>'[6]16_SEGMENTY_1'!K184</f>
        <v>0</v>
      </c>
    </row>
    <row r="197" spans="2:11" ht="11.25" thickBot="1">
      <c r="B197" s="8"/>
      <c r="C197" s="72" t="s">
        <v>190</v>
      </c>
      <c r="D197" s="7">
        <f>'[6]16_SEGMENTY_1'!D185</f>
        <v>842.4</v>
      </c>
      <c r="E197" s="7">
        <f>'[6]16_SEGMENTY_1'!E185</f>
        <v>576.81467439040296</v>
      </c>
      <c r="F197" s="7">
        <f>'[6]16_SEGMENTY_1'!F185</f>
        <v>119.503372123332</v>
      </c>
      <c r="G197" s="7">
        <f>'[6]16_SEGMENTY_1'!G185</f>
        <v>31</v>
      </c>
      <c r="H197" s="7">
        <f>'[6]16_SEGMENTY_1'!H185</f>
        <v>0</v>
      </c>
      <c r="I197" s="7">
        <f>'[6]16_SEGMENTY_1'!I185</f>
        <v>0</v>
      </c>
      <c r="J197" s="7">
        <f>'[6]16_SEGMENTY_1'!J185</f>
        <v>1569.7180465137301</v>
      </c>
      <c r="K197" s="7">
        <f>'[6]16_SEGMENTY_1'!K185</f>
        <v>0</v>
      </c>
    </row>
    <row r="198" spans="2:11" ht="11.25" thickBot="1">
      <c r="B198" s="8"/>
      <c r="C198" s="8" t="s">
        <v>191</v>
      </c>
      <c r="D198" s="7">
        <f>'[6]16_SEGMENTY_1'!D186</f>
        <v>585</v>
      </c>
      <c r="E198" s="7">
        <f>'[6]16_SEGMENTY_1'!E186</f>
        <v>184.9</v>
      </c>
      <c r="F198" s="7">
        <f>'[6]16_SEGMENTY_1'!F186</f>
        <v>15.4</v>
      </c>
      <c r="G198" s="7">
        <f>'[6]16_SEGMENTY_1'!G186</f>
        <v>38.1</v>
      </c>
      <c r="H198" s="7">
        <f>'[6]16_SEGMENTY_1'!H186</f>
        <v>5.8</v>
      </c>
      <c r="I198" s="7">
        <f>'[6]16_SEGMENTY_1'!I186</f>
        <v>190.1</v>
      </c>
      <c r="J198" s="7">
        <f>'[6]16_SEGMENTY_1'!J186</f>
        <v>1019.3</v>
      </c>
      <c r="K198" s="7">
        <f>'[6]16_SEGMENTY_1'!K186</f>
        <v>0</v>
      </c>
    </row>
    <row r="199" spans="2:11" ht="10.5" customHeight="1" thickBot="1">
      <c r="B199" s="73" t="s">
        <v>200</v>
      </c>
      <c r="C199" s="73"/>
      <c r="D199" s="73"/>
      <c r="E199" s="73"/>
      <c r="F199" s="73"/>
      <c r="G199" s="73"/>
      <c r="H199" s="73"/>
      <c r="I199" s="73"/>
      <c r="J199" s="73"/>
      <c r="K199" s="74"/>
    </row>
    <row r="200" spans="2:11" ht="11.1" customHeight="1" thickBot="1">
      <c r="B200" s="8"/>
      <c r="C200" s="8" t="s">
        <v>193</v>
      </c>
      <c r="D200" s="7">
        <f>'[6]16_SEGMENTY_1'!D188</f>
        <v>-103.2</v>
      </c>
      <c r="E200" s="7">
        <f>'[6]16_SEGMENTY_1'!E188</f>
        <v>-16.5</v>
      </c>
      <c r="F200" s="7">
        <f>'[6]16_SEGMENTY_1'!F188</f>
        <v>-0.7</v>
      </c>
      <c r="G200" s="7">
        <f>'[6]16_SEGMENTY_1'!G188</f>
        <v>-9.1999999999999993</v>
      </c>
      <c r="H200" s="7">
        <f>'[6]16_SEGMENTY_1'!H188</f>
        <v>0</v>
      </c>
      <c r="I200" s="7">
        <f>'[6]16_SEGMENTY_1'!I188</f>
        <v>-0.4</v>
      </c>
      <c r="J200" s="7">
        <f>'[6]16_SEGMENTY_1'!J188</f>
        <v>-130</v>
      </c>
      <c r="K200" s="7">
        <f>'[6]16_SEGMENTY_1'!K188</f>
        <v>0</v>
      </c>
    </row>
    <row r="201" spans="2:11" ht="10.5">
      <c r="B201" s="75"/>
      <c r="C201" s="75"/>
      <c r="D201" s="76"/>
      <c r="E201" s="76"/>
      <c r="F201" s="76"/>
      <c r="G201" s="76"/>
      <c r="H201" s="76"/>
      <c r="I201" s="76"/>
      <c r="J201" s="76"/>
      <c r="K201" s="76"/>
    </row>
    <row r="202" spans="2:11" ht="10.5" customHeight="1" thickBot="1">
      <c r="B202" s="46" t="s">
        <v>195</v>
      </c>
      <c r="C202" s="46"/>
      <c r="D202" s="46"/>
      <c r="E202" s="46"/>
      <c r="F202" s="46"/>
      <c r="G202" s="46"/>
      <c r="H202" s="46"/>
      <c r="I202" s="46"/>
      <c r="J202" s="46"/>
      <c r="K202" s="47"/>
    </row>
    <row r="203" spans="2:11" ht="11.25" thickBot="1">
      <c r="B203" s="8"/>
      <c r="C203" s="8" t="s">
        <v>180</v>
      </c>
      <c r="D203" s="11">
        <f>'[6]16_SEGMENTY_1'!D192</f>
        <v>535.4</v>
      </c>
      <c r="E203" s="11">
        <f>'[6]16_SEGMENTY_1'!E192</f>
        <v>582.29999999999995</v>
      </c>
      <c r="F203" s="11">
        <f>'[6]16_SEGMENTY_1'!F192</f>
        <v>82.1</v>
      </c>
      <c r="G203" s="11">
        <f>'[6]16_SEGMENTY_1'!G192</f>
        <v>0</v>
      </c>
      <c r="H203" s="11">
        <f>'[6]16_SEGMENTY_1'!H192</f>
        <v>0</v>
      </c>
      <c r="I203" s="11">
        <f>'[6]16_SEGMENTY_1'!I192</f>
        <v>0</v>
      </c>
      <c r="J203" s="11">
        <f>'[6]16_SEGMENTY_1'!J192</f>
        <v>1199.8</v>
      </c>
      <c r="K203" s="11">
        <f>'[6]16_SEGMENTY_1'!K192</f>
        <v>47.070435695615998</v>
      </c>
    </row>
    <row r="204" spans="2:11" ht="11.25" thickBot="1">
      <c r="B204" s="8"/>
      <c r="C204" s="8" t="s">
        <v>181</v>
      </c>
      <c r="D204" s="11">
        <f>'[6]16_SEGMENTY_1'!D193</f>
        <v>0</v>
      </c>
      <c r="E204" s="11">
        <f>'[6]16_SEGMENTY_1'!E193</f>
        <v>0</v>
      </c>
      <c r="F204" s="11">
        <f>'[6]16_SEGMENTY_1'!F193</f>
        <v>0</v>
      </c>
      <c r="G204" s="11">
        <f>'[6]16_SEGMENTY_1'!G193</f>
        <v>0</v>
      </c>
      <c r="H204" s="11">
        <f>'[6]16_SEGMENTY_1'!H193</f>
        <v>0</v>
      </c>
      <c r="I204" s="11">
        <f>'[6]16_SEGMENTY_1'!I193</f>
        <v>0</v>
      </c>
      <c r="J204" s="11">
        <f>'[6]16_SEGMENTY_1'!J193</f>
        <v>0</v>
      </c>
      <c r="K204" s="11">
        <f>'[6]16_SEGMENTY_1'!K193</f>
        <v>0</v>
      </c>
    </row>
    <row r="205" spans="2:11" ht="10.5" customHeight="1" thickBot="1">
      <c r="B205" s="55" t="s">
        <v>182</v>
      </c>
      <c r="C205" s="56"/>
      <c r="D205" s="57">
        <f>'[6]16_SEGMENTY_1'!D194</f>
        <v>535.4</v>
      </c>
      <c r="E205" s="57">
        <f>'[6]16_SEGMENTY_1'!E194</f>
        <v>582.29999999999995</v>
      </c>
      <c r="F205" s="57">
        <f>'[6]16_SEGMENTY_1'!F194</f>
        <v>82.1</v>
      </c>
      <c r="G205" s="57">
        <f>'[6]16_SEGMENTY_1'!G194</f>
        <v>0</v>
      </c>
      <c r="H205" s="57">
        <f>'[6]16_SEGMENTY_1'!H194</f>
        <v>0</v>
      </c>
      <c r="I205" s="57">
        <f>'[6]16_SEGMENTY_1'!I194</f>
        <v>0</v>
      </c>
      <c r="J205" s="57">
        <f>'[6]16_SEGMENTY_1'!J194</f>
        <v>1199.8</v>
      </c>
      <c r="K205" s="57">
        <f>'[6]16_SEGMENTY_1'!K194</f>
        <v>47.070435695615998</v>
      </c>
    </row>
    <row r="206" spans="2:11" ht="10.5">
      <c r="B206" s="58"/>
      <c r="C206" s="58"/>
      <c r="D206" s="58"/>
      <c r="E206" s="58"/>
      <c r="F206" s="58"/>
      <c r="G206" s="58"/>
      <c r="H206" s="58"/>
      <c r="I206" s="58"/>
      <c r="J206" s="58"/>
      <c r="K206" s="58"/>
    </row>
    <row r="207" spans="2:11" ht="10.5" customHeight="1" thickBot="1">
      <c r="B207" s="59" t="s">
        <v>5</v>
      </c>
      <c r="C207" s="60"/>
      <c r="D207" s="57">
        <f>'[6]16_SEGMENTY_1'!D196</f>
        <v>290.7</v>
      </c>
      <c r="E207" s="57">
        <f>'[6]16_SEGMENTY_1'!E196</f>
        <v>265.60000000000002</v>
      </c>
      <c r="F207" s="57">
        <f>'[6]16_SEGMENTY_1'!F196</f>
        <v>33.700000000000003</v>
      </c>
      <c r="G207" s="57">
        <f>'[6]16_SEGMENTY_1'!G196</f>
        <v>0</v>
      </c>
      <c r="H207" s="57">
        <f>'[6]16_SEGMENTY_1'!H196</f>
        <v>0</v>
      </c>
      <c r="I207" s="57">
        <f>'[6]16_SEGMENTY_1'!I196</f>
        <v>0</v>
      </c>
      <c r="J207" s="57">
        <f>'[6]16_SEGMENTY_1'!J196</f>
        <v>590</v>
      </c>
      <c r="K207" s="57">
        <f>'[6]16_SEGMENTY_1'!K196</f>
        <v>22.147763398610699</v>
      </c>
    </row>
    <row r="208" spans="2:11" ht="21.75" thickBot="1">
      <c r="B208" s="8"/>
      <c r="C208" s="8" t="s">
        <v>183</v>
      </c>
      <c r="D208" s="61">
        <f>'[6]16_SEGMENTY_1'!D197</f>
        <v>0.542958535674262</v>
      </c>
      <c r="E208" s="61">
        <f>'[6]16_SEGMENTY_1'!E197</f>
        <v>0.45612227374205699</v>
      </c>
      <c r="F208" s="61">
        <f>'[6]16_SEGMENTY_1'!F197</f>
        <v>0.41047503045067002</v>
      </c>
      <c r="G208" s="61" t="str">
        <f>'[6]16_SEGMENTY_1'!G197</f>
        <v>-</v>
      </c>
      <c r="H208" s="61" t="str">
        <f>'[6]16_SEGMENTY_1'!H197</f>
        <v>-</v>
      </c>
      <c r="I208" s="61" t="str">
        <f>'[6]16_SEGMENTY_1'!I197</f>
        <v>-</v>
      </c>
      <c r="J208" s="61">
        <f>'[6]16_SEGMENTY_1'!J197</f>
        <v>0.49174862477079501</v>
      </c>
      <c r="K208" s="61">
        <f>'[6]16_SEGMENTY_1'!K197</f>
        <v>0.470523866442</v>
      </c>
    </row>
    <row r="209" spans="2:11" ht="10.5" hidden="1" customHeight="1">
      <c r="B209" s="62" t="str">
        <f>'[9]do SSF narastająco'!A52</f>
        <v>Koszty punktów handlu</v>
      </c>
      <c r="C209" s="62"/>
      <c r="D209" s="63">
        <f>'[8]16_SEGMENTY_1'!D142</f>
        <v>-509</v>
      </c>
      <c r="E209" s="63">
        <f>'[8]16_SEGMENTY_1'!E142</f>
        <v>0</v>
      </c>
      <c r="F209" s="63">
        <f>'[8]16_SEGMENTY_1'!F142</f>
        <v>0</v>
      </c>
      <c r="G209" s="63">
        <f>'[8]16_SEGMENTY_1'!G142</f>
        <v>0</v>
      </c>
      <c r="H209" s="63">
        <f>'[8]16_SEGMENTY_1'!I142</f>
        <v>0</v>
      </c>
      <c r="I209" s="63">
        <f>'[8]16_SEGMENTY_1'!J142</f>
        <v>0</v>
      </c>
      <c r="J209" s="63">
        <f>'[8]16_SEGMENTY_1'!K142</f>
        <v>-509</v>
      </c>
      <c r="K209" s="63">
        <f>'[8]16_SEGMENTY_1'!L142</f>
        <v>0</v>
      </c>
    </row>
    <row r="210" spans="2:11" ht="10.5" hidden="1" customHeight="1">
      <c r="B210" s="62" t="str">
        <f>'[9]do SSF narastająco'!A53</f>
        <v>Pozostałe koszty sprzedaży</v>
      </c>
      <c r="C210" s="62"/>
      <c r="D210" s="63">
        <f>'[8]16_SEGMENTY_1'!D143</f>
        <v>-194.5</v>
      </c>
      <c r="E210" s="63">
        <f>'[8]16_SEGMENTY_1'!E143</f>
        <v>-252.6</v>
      </c>
      <c r="F210" s="63">
        <f>'[8]16_SEGMENTY_1'!F143</f>
        <v>-33.6</v>
      </c>
      <c r="G210" s="63">
        <f>'[8]16_SEGMENTY_1'!G143</f>
        <v>0</v>
      </c>
      <c r="H210" s="63">
        <f>'[8]16_SEGMENTY_1'!I143</f>
        <v>0</v>
      </c>
      <c r="I210" s="63">
        <f>'[8]16_SEGMENTY_1'!J143</f>
        <v>0</v>
      </c>
      <c r="J210" s="63">
        <f>'[8]16_SEGMENTY_1'!K143</f>
        <v>-480.7</v>
      </c>
      <c r="K210" s="63">
        <f>'[8]16_SEGMENTY_1'!L143</f>
        <v>0</v>
      </c>
    </row>
    <row r="211" spans="2:11" ht="11.1" customHeight="1" thickBot="1">
      <c r="B211" s="55" t="s">
        <v>184</v>
      </c>
      <c r="C211" s="56"/>
      <c r="D211" s="57">
        <f>'[6]16_SEGMENTY_1'!D198</f>
        <v>-50.9</v>
      </c>
      <c r="E211" s="57">
        <f>'[6]16_SEGMENTY_1'!E198</f>
        <v>87.8</v>
      </c>
      <c r="F211" s="57">
        <f>'[6]16_SEGMENTY_1'!F198</f>
        <v>5.7</v>
      </c>
      <c r="G211" s="57">
        <f>'[6]16_SEGMENTY_1'!G198</f>
        <v>0</v>
      </c>
      <c r="H211" s="57">
        <f>'[6]16_SEGMENTY_1'!H198</f>
        <v>0</v>
      </c>
      <c r="I211" s="57">
        <f>'[6]16_SEGMENTY_1'!I198</f>
        <v>0</v>
      </c>
      <c r="J211" s="57">
        <f>'[6]16_SEGMENTY_1'!J198</f>
        <v>42.6</v>
      </c>
      <c r="K211" s="57">
        <f>'[6]16_SEGMENTY_1'!K198</f>
        <v>3.54776339861075</v>
      </c>
    </row>
    <row r="212" spans="2:11" ht="10.5">
      <c r="B212" s="58"/>
      <c r="C212" s="58"/>
      <c r="D212" s="58"/>
      <c r="E212" s="58"/>
      <c r="F212" s="58"/>
      <c r="G212" s="58"/>
      <c r="H212" s="58"/>
      <c r="I212" s="58"/>
      <c r="J212" s="58"/>
      <c r="K212" s="58"/>
    </row>
    <row r="213" spans="2:11" ht="10.5" customHeight="1" thickBot="1">
      <c r="B213" s="67" t="s">
        <v>186</v>
      </c>
      <c r="C213" s="68"/>
      <c r="D213" s="69">
        <f>D192</f>
        <v>44408</v>
      </c>
      <c r="E213" s="70"/>
      <c r="F213" s="70"/>
      <c r="G213" s="70"/>
      <c r="H213" s="70"/>
      <c r="I213" s="70"/>
      <c r="J213" s="70"/>
      <c r="K213" s="71"/>
    </row>
    <row r="214" spans="2:11" ht="22.35" customHeight="1" thickBot="1">
      <c r="B214" s="8"/>
      <c r="C214" s="8" t="s">
        <v>187</v>
      </c>
      <c r="D214" s="7">
        <f>'[6]16_SEGMENTY_1'!D201</f>
        <v>815.83711672780896</v>
      </c>
      <c r="E214" s="7">
        <f>'[6]16_SEGMENTY_1'!E201</f>
        <v>222.3</v>
      </c>
      <c r="F214" s="7">
        <f>'[6]16_SEGMENTY_1'!F201</f>
        <v>16.3</v>
      </c>
      <c r="G214" s="7">
        <f>'[6]16_SEGMENTY_1'!G201</f>
        <v>0</v>
      </c>
      <c r="H214" s="7">
        <f>'[6]16_SEGMENTY_1'!H201</f>
        <v>0</v>
      </c>
      <c r="I214" s="7">
        <f>'[6]16_SEGMENTY_1'!I201</f>
        <v>0</v>
      </c>
      <c r="J214" s="7">
        <f>'[6]16_SEGMENTY_1'!J201</f>
        <v>1054.43711672781</v>
      </c>
      <c r="K214" s="7">
        <f>'[6]16_SEGMENTY_1'!K201</f>
        <v>72.662883272190697</v>
      </c>
    </row>
    <row r="215" spans="2:11" ht="11.25" thickBot="1">
      <c r="B215" s="8"/>
      <c r="C215" s="8" t="s">
        <v>188</v>
      </c>
      <c r="D215" s="7">
        <f>'[6]16_SEGMENTY_1'!D202</f>
        <v>23.9671114531365</v>
      </c>
      <c r="E215" s="7">
        <f>'[6]16_SEGMENTY_1'!E202</f>
        <v>25.9</v>
      </c>
      <c r="F215" s="7">
        <f>'[6]16_SEGMENTY_1'!F202</f>
        <v>3.8</v>
      </c>
      <c r="G215" s="7">
        <f>'[6]16_SEGMENTY_1'!G202</f>
        <v>0</v>
      </c>
      <c r="H215" s="7">
        <f>'[6]16_SEGMENTY_1'!H202</f>
        <v>0</v>
      </c>
      <c r="I215" s="7">
        <f>'[6]16_SEGMENTY_1'!I202</f>
        <v>0</v>
      </c>
      <c r="J215" s="7">
        <f>'[6]16_SEGMENTY_1'!J202</f>
        <v>53.667111453136499</v>
      </c>
      <c r="K215" s="7">
        <f>'[6]16_SEGMENTY_1'!K202</f>
        <v>0.73288854686345295</v>
      </c>
    </row>
    <row r="216" spans="2:11" ht="11.25" thickBot="1">
      <c r="B216" s="8"/>
      <c r="C216" s="8" t="s">
        <v>60</v>
      </c>
      <c r="D216" s="7">
        <f>'[6]16_SEGMENTY_1'!D203</f>
        <v>308.64374965490299</v>
      </c>
      <c r="E216" s="7">
        <f>'[6]16_SEGMENTY_1'!E203</f>
        <v>49.088858276650498</v>
      </c>
      <c r="F216" s="7">
        <f>'[6]16_SEGMENTY_1'!F203</f>
        <v>0</v>
      </c>
      <c r="G216" s="7">
        <f>'[6]16_SEGMENTY_1'!G203</f>
        <v>0</v>
      </c>
      <c r="H216" s="7">
        <f>'[6]16_SEGMENTY_1'!H203</f>
        <v>0</v>
      </c>
      <c r="I216" s="7">
        <f>'[6]16_SEGMENTY_1'!I203</f>
        <v>0</v>
      </c>
      <c r="J216" s="7">
        <f>'[6]16_SEGMENTY_1'!J203</f>
        <v>357.73260793155299</v>
      </c>
      <c r="K216" s="7">
        <f>'[6]16_SEGMENTY_1'!K203</f>
        <v>39.756250345097399</v>
      </c>
    </row>
    <row r="217" spans="2:11" ht="11.25" thickBot="1">
      <c r="B217" s="8"/>
      <c r="C217" s="72" t="s">
        <v>189</v>
      </c>
      <c r="D217" s="7">
        <f>'[6]16_SEGMENTY_1'!D204</f>
        <v>308.64374965490299</v>
      </c>
      <c r="E217" s="7">
        <f>'[6]16_SEGMENTY_1'!E204</f>
        <v>8.9702280993326795</v>
      </c>
      <c r="F217" s="7">
        <f>'[6]16_SEGMENTY_1'!F204</f>
        <v>0</v>
      </c>
      <c r="G217" s="7">
        <f>'[6]16_SEGMENTY_1'!G204</f>
        <v>0</v>
      </c>
      <c r="H217" s="7">
        <f>'[6]16_SEGMENTY_1'!H204</f>
        <v>0</v>
      </c>
      <c r="I217" s="7">
        <f>'[6]16_SEGMENTY_1'!I204</f>
        <v>0</v>
      </c>
      <c r="J217" s="7">
        <f>'[6]16_SEGMENTY_1'!J204</f>
        <v>317.61397775423501</v>
      </c>
      <c r="K217" s="7">
        <f>'[6]16_SEGMENTY_1'!K204</f>
        <v>39.756250345097399</v>
      </c>
    </row>
    <row r="218" spans="2:11" ht="11.25" thickBot="1">
      <c r="B218" s="8"/>
      <c r="C218" s="72" t="s">
        <v>190</v>
      </c>
      <c r="D218" s="7">
        <f>'[6]16_SEGMENTY_1'!D205</f>
        <v>0</v>
      </c>
      <c r="E218" s="7">
        <f>'[6]16_SEGMENTY_1'!E205</f>
        <v>40.118630177317797</v>
      </c>
      <c r="F218" s="7">
        <f>'[6]16_SEGMENTY_1'!F205</f>
        <v>0</v>
      </c>
      <c r="G218" s="7">
        <f>'[6]16_SEGMENTY_1'!G205</f>
        <v>0</v>
      </c>
      <c r="H218" s="7">
        <f>'[6]16_SEGMENTY_1'!H205</f>
        <v>0</v>
      </c>
      <c r="I218" s="7">
        <f>'[6]16_SEGMENTY_1'!I205</f>
        <v>0</v>
      </c>
      <c r="J218" s="7">
        <f>'[6]16_SEGMENTY_1'!J205</f>
        <v>40.118630177317797</v>
      </c>
      <c r="K218" s="7">
        <f>'[6]16_SEGMENTY_1'!K205</f>
        <v>0</v>
      </c>
    </row>
    <row r="219" spans="2:11" ht="11.25" thickBot="1">
      <c r="B219" s="8"/>
      <c r="C219" s="8" t="s">
        <v>191</v>
      </c>
      <c r="D219" s="7">
        <f>'[6]16_SEGMENTY_1'!D206</f>
        <v>224.53024799754701</v>
      </c>
      <c r="E219" s="7">
        <f>'[6]16_SEGMENTY_1'!E206</f>
        <v>174.7</v>
      </c>
      <c r="F219" s="7">
        <f>'[6]16_SEGMENTY_1'!F206</f>
        <v>16.2</v>
      </c>
      <c r="G219" s="7">
        <f>'[6]16_SEGMENTY_1'!G206</f>
        <v>0</v>
      </c>
      <c r="H219" s="7">
        <f>'[6]16_SEGMENTY_1'!H206</f>
        <v>0</v>
      </c>
      <c r="I219" s="7">
        <f>'[6]16_SEGMENTY_1'!I206</f>
        <v>0</v>
      </c>
      <c r="J219" s="7">
        <f>'[6]16_SEGMENTY_1'!J206</f>
        <v>415.43024799754699</v>
      </c>
      <c r="K219" s="7">
        <f>'[6]16_SEGMENTY_1'!K206</f>
        <v>21.169752002452601</v>
      </c>
    </row>
    <row r="220" spans="2:11" ht="10.5" customHeight="1" thickBot="1">
      <c r="B220" s="73" t="s">
        <v>200</v>
      </c>
      <c r="C220" s="73"/>
      <c r="D220" s="73"/>
      <c r="E220" s="73"/>
      <c r="F220" s="73"/>
      <c r="G220" s="73"/>
      <c r="H220" s="73"/>
      <c r="I220" s="73"/>
      <c r="J220" s="73"/>
      <c r="K220" s="74"/>
    </row>
    <row r="221" spans="2:11" ht="21.75" thickBot="1">
      <c r="B221" s="8"/>
      <c r="C221" s="8" t="s">
        <v>193</v>
      </c>
      <c r="D221" s="7">
        <f>'[6]16_SEGMENTY_1'!D208</f>
        <v>-101.17495198884799</v>
      </c>
      <c r="E221" s="7">
        <f>'[6]16_SEGMENTY_1'!E208</f>
        <v>-5.7</v>
      </c>
      <c r="F221" s="7">
        <f>'[6]16_SEGMENTY_1'!F208</f>
        <v>-0.8</v>
      </c>
      <c r="G221" s="7">
        <f>'[6]16_SEGMENTY_1'!G208</f>
        <v>0</v>
      </c>
      <c r="H221" s="7">
        <f>'[6]16_SEGMENTY_1'!H208</f>
        <v>0</v>
      </c>
      <c r="I221" s="7">
        <f>'[6]16_SEGMENTY_1'!I208</f>
        <v>0</v>
      </c>
      <c r="J221" s="7">
        <f>'[6]16_SEGMENTY_1'!J208</f>
        <v>-107.67495198884799</v>
      </c>
      <c r="K221" s="7">
        <f>'[6]16_SEGMENTY_1'!K208</f>
        <v>-7.9250480111519401</v>
      </c>
    </row>
    <row r="222" spans="2:11" ht="10.5">
      <c r="B222" s="75"/>
      <c r="C222" s="75"/>
      <c r="D222" s="76"/>
      <c r="E222" s="76"/>
      <c r="F222" s="76"/>
      <c r="G222" s="76"/>
      <c r="H222" s="76"/>
      <c r="I222" s="76"/>
      <c r="J222" s="76"/>
      <c r="K222" s="76"/>
    </row>
    <row r="223" spans="2:11" ht="10.5" customHeight="1" thickBot="1">
      <c r="B223" s="46" t="s">
        <v>196</v>
      </c>
      <c r="C223" s="46"/>
      <c r="D223" s="46"/>
      <c r="E223" s="46"/>
      <c r="F223" s="46"/>
      <c r="G223" s="46"/>
      <c r="H223" s="46"/>
      <c r="I223" s="46"/>
      <c r="J223" s="46"/>
      <c r="K223" s="47"/>
    </row>
    <row r="224" spans="2:11" ht="11.25" thickBot="1">
      <c r="B224" s="8"/>
      <c r="C224" s="8" t="s">
        <v>180</v>
      </c>
      <c r="D224" s="11">
        <f>'[6]16_SEGMENTY_1'!D212</f>
        <v>64.900000000000006</v>
      </c>
      <c r="E224" s="11">
        <f>'[6]16_SEGMENTY_1'!E212</f>
        <v>298.60000000000002</v>
      </c>
      <c r="F224" s="11">
        <f>'[6]16_SEGMENTY_1'!F212</f>
        <v>38.299999999999997</v>
      </c>
      <c r="G224" s="11">
        <f>'[6]16_SEGMENTY_1'!G212</f>
        <v>0</v>
      </c>
      <c r="H224" s="11">
        <f>'[6]16_SEGMENTY_1'!H212</f>
        <v>0</v>
      </c>
      <c r="I224" s="11">
        <f>'[6]16_SEGMENTY_1'!I212</f>
        <v>0</v>
      </c>
      <c r="J224" s="11">
        <f>'[6]16_SEGMENTY_1'!J212</f>
        <v>401.8</v>
      </c>
      <c r="K224" s="11">
        <f>'[6]16_SEGMENTY_1'!K212</f>
        <v>89.4</v>
      </c>
    </row>
    <row r="225" spans="2:11" ht="11.25" thickBot="1">
      <c r="B225" s="8"/>
      <c r="C225" s="8" t="s">
        <v>181</v>
      </c>
      <c r="D225" s="11">
        <f>'[6]16_SEGMENTY_1'!D213</f>
        <v>0</v>
      </c>
      <c r="E225" s="11">
        <f>'[6]16_SEGMENTY_1'!E213</f>
        <v>0</v>
      </c>
      <c r="F225" s="11">
        <f>'[6]16_SEGMENTY_1'!F213</f>
        <v>0</v>
      </c>
      <c r="G225" s="11">
        <f>'[6]16_SEGMENTY_1'!G213</f>
        <v>0</v>
      </c>
      <c r="H225" s="11">
        <f>'[6]16_SEGMENTY_1'!H213</f>
        <v>0</v>
      </c>
      <c r="I225" s="11">
        <f>'[6]16_SEGMENTY_1'!I213</f>
        <v>0</v>
      </c>
      <c r="J225" s="11">
        <f>'[6]16_SEGMENTY_1'!J213</f>
        <v>0</v>
      </c>
      <c r="K225" s="11">
        <f>'[6]16_SEGMENTY_1'!K213</f>
        <v>0</v>
      </c>
    </row>
    <row r="226" spans="2:11" ht="10.5" customHeight="1" thickBot="1">
      <c r="B226" s="55" t="s">
        <v>182</v>
      </c>
      <c r="C226" s="56"/>
      <c r="D226" s="57">
        <f>'[6]16_SEGMENTY_1'!D214</f>
        <v>64.900000000000006</v>
      </c>
      <c r="E226" s="57">
        <f>'[6]16_SEGMENTY_1'!E214</f>
        <v>298.60000000000002</v>
      </c>
      <c r="F226" s="57">
        <f>'[6]16_SEGMENTY_1'!F214</f>
        <v>38.299999999999997</v>
      </c>
      <c r="G226" s="57">
        <f>'[6]16_SEGMENTY_1'!G214</f>
        <v>0</v>
      </c>
      <c r="H226" s="57">
        <f>'[6]16_SEGMENTY_1'!H214</f>
        <v>0</v>
      </c>
      <c r="I226" s="57">
        <f>'[6]16_SEGMENTY_1'!I214</f>
        <v>0</v>
      </c>
      <c r="J226" s="57">
        <f>'[6]16_SEGMENTY_1'!J214</f>
        <v>401.8</v>
      </c>
      <c r="K226" s="57">
        <f>'[6]16_SEGMENTY_1'!K214</f>
        <v>89.4</v>
      </c>
    </row>
    <row r="227" spans="2:11" ht="10.5">
      <c r="B227" s="58"/>
      <c r="C227" s="58"/>
      <c r="D227" s="58"/>
      <c r="E227" s="58"/>
      <c r="F227" s="58"/>
      <c r="G227" s="58"/>
      <c r="H227" s="58"/>
      <c r="I227" s="58"/>
      <c r="J227" s="58"/>
      <c r="K227" s="58"/>
    </row>
    <row r="228" spans="2:11" ht="10.5" customHeight="1" thickBot="1">
      <c r="B228" s="59" t="s">
        <v>5</v>
      </c>
      <c r="C228" s="60"/>
      <c r="D228" s="57">
        <f>'[6]16_SEGMENTY_1'!D216</f>
        <v>33.6</v>
      </c>
      <c r="E228" s="57">
        <f>'[6]16_SEGMENTY_1'!E216</f>
        <v>141.69999999999999</v>
      </c>
      <c r="F228" s="57">
        <f>'[6]16_SEGMENTY_1'!F216</f>
        <v>16.3</v>
      </c>
      <c r="G228" s="57">
        <f>'[6]16_SEGMENTY_1'!G216</f>
        <v>0</v>
      </c>
      <c r="H228" s="57">
        <f>'[6]16_SEGMENTY_1'!H216</f>
        <v>0</v>
      </c>
      <c r="I228" s="57">
        <f>'[6]16_SEGMENTY_1'!I216</f>
        <v>0</v>
      </c>
      <c r="J228" s="57">
        <f>'[6]16_SEGMENTY_1'!J216</f>
        <v>191.6</v>
      </c>
      <c r="K228" s="57">
        <f>'[6]16_SEGMENTY_1'!K216</f>
        <v>38.200000000000003</v>
      </c>
    </row>
    <row r="229" spans="2:11" ht="21.75" thickBot="1">
      <c r="B229" s="8"/>
      <c r="C229" s="8" t="s">
        <v>183</v>
      </c>
      <c r="D229" s="61">
        <f>'[6]16_SEGMENTY_1'!D217</f>
        <v>0.51771956856702595</v>
      </c>
      <c r="E229" s="61">
        <f>'[6]16_SEGMENTY_1'!E217</f>
        <v>0.47454789015405202</v>
      </c>
      <c r="F229" s="61">
        <f>'[6]16_SEGMENTY_1'!F217</f>
        <v>0.42558746736292402</v>
      </c>
      <c r="G229" s="61" t="str">
        <f>'[6]16_SEGMENTY_1'!G217</f>
        <v>-</v>
      </c>
      <c r="H229" s="61" t="str">
        <f>'[6]16_SEGMENTY_1'!H217</f>
        <v>-</v>
      </c>
      <c r="I229" s="61" t="str">
        <f>'[6]16_SEGMENTY_1'!I217</f>
        <v>-</v>
      </c>
      <c r="J229" s="61">
        <f>'[6]16_SEGMENTY_1'!J217</f>
        <v>0.476854156296665</v>
      </c>
      <c r="K229" s="61">
        <f>'[6]16_SEGMENTY_1'!K217</f>
        <v>0.42729306487695801</v>
      </c>
    </row>
    <row r="230" spans="2:11" ht="10.5" hidden="1" customHeight="1">
      <c r="B230" s="62" t="str">
        <f>'[9]do SSF narastająco'!A92</f>
        <v>Koszty punktów handlu</v>
      </c>
      <c r="C230" s="62"/>
      <c r="D230" s="63">
        <f>'[8]16_SEGMENTY_1'!D162</f>
        <v>-91.3</v>
      </c>
      <c r="E230" s="63">
        <f>'[8]16_SEGMENTY_1'!E162</f>
        <v>0</v>
      </c>
      <c r="F230" s="63">
        <f>'[8]16_SEGMENTY_1'!F162</f>
        <v>0</v>
      </c>
      <c r="G230" s="63">
        <f>'[8]16_SEGMENTY_1'!G162</f>
        <v>0</v>
      </c>
      <c r="H230" s="63">
        <f>'[8]16_SEGMENTY_1'!I162</f>
        <v>0</v>
      </c>
      <c r="I230" s="63">
        <f>'[8]16_SEGMENTY_1'!J162</f>
        <v>0</v>
      </c>
      <c r="J230" s="63">
        <f>'[8]16_SEGMENTY_1'!K162</f>
        <v>-91.3</v>
      </c>
      <c r="K230" s="63">
        <f>'[8]16_SEGMENTY_1'!L162</f>
        <v>-158.19999999999999</v>
      </c>
    </row>
    <row r="231" spans="2:11" ht="10.5" hidden="1" customHeight="1">
      <c r="B231" s="62" t="str">
        <f>'[9]do SSF narastająco'!A93</f>
        <v>Pozostałe koszty sprzedaży</v>
      </c>
      <c r="C231" s="62"/>
      <c r="D231" s="63">
        <f>'[8]16_SEGMENTY_1'!D163</f>
        <v>-23.4</v>
      </c>
      <c r="E231" s="63">
        <f>'[8]16_SEGMENTY_1'!E163</f>
        <v>-181.2</v>
      </c>
      <c r="F231" s="63">
        <f>'[8]16_SEGMENTY_1'!F163</f>
        <v>-10.4</v>
      </c>
      <c r="G231" s="63">
        <f>'[8]16_SEGMENTY_1'!G163</f>
        <v>0</v>
      </c>
      <c r="H231" s="63">
        <f>'[8]16_SEGMENTY_1'!I163</f>
        <v>0</v>
      </c>
      <c r="I231" s="63">
        <f>'[8]16_SEGMENTY_1'!J163</f>
        <v>0</v>
      </c>
      <c r="J231" s="63">
        <f>'[8]16_SEGMENTY_1'!K163</f>
        <v>-215</v>
      </c>
      <c r="K231" s="63">
        <f>'[8]16_SEGMENTY_1'!L163</f>
        <v>-37.6</v>
      </c>
    </row>
    <row r="232" spans="2:11" ht="11.1" customHeight="1" thickBot="1">
      <c r="B232" s="55" t="s">
        <v>184</v>
      </c>
      <c r="C232" s="56"/>
      <c r="D232" s="57">
        <f>'[6]16_SEGMENTY_1'!D218</f>
        <v>-30.4</v>
      </c>
      <c r="E232" s="57">
        <f>'[6]16_SEGMENTY_1'!E218</f>
        <v>31.2</v>
      </c>
      <c r="F232" s="57">
        <f>'[6]16_SEGMENTY_1'!F218</f>
        <v>2.8</v>
      </c>
      <c r="G232" s="57">
        <f>'[6]16_SEGMENTY_1'!G218</f>
        <v>0</v>
      </c>
      <c r="H232" s="57">
        <f>'[6]16_SEGMENTY_1'!H218</f>
        <v>0</v>
      </c>
      <c r="I232" s="57">
        <f>'[6]16_SEGMENTY_1'!I218</f>
        <v>0</v>
      </c>
      <c r="J232" s="57">
        <f>'[6]16_SEGMENTY_1'!J218</f>
        <v>3.5999999999999899</v>
      </c>
      <c r="K232" s="57">
        <f>'[6]16_SEGMENTY_1'!K218</f>
        <v>38.200000000000003</v>
      </c>
    </row>
    <row r="233" spans="2:11" ht="10.5">
      <c r="B233" s="58"/>
      <c r="C233" s="58"/>
      <c r="D233" s="58"/>
      <c r="E233" s="58"/>
      <c r="F233" s="58"/>
      <c r="G233" s="58"/>
      <c r="H233" s="58"/>
      <c r="I233" s="58"/>
      <c r="J233" s="58"/>
      <c r="K233" s="58"/>
    </row>
    <row r="234" spans="2:11" ht="10.5" customHeight="1" thickBot="1">
      <c r="B234" s="67" t="s">
        <v>186</v>
      </c>
      <c r="C234" s="68"/>
      <c r="D234" s="69">
        <f>D213</f>
        <v>44408</v>
      </c>
      <c r="E234" s="70"/>
      <c r="F234" s="70"/>
      <c r="G234" s="70"/>
      <c r="H234" s="70"/>
      <c r="I234" s="70"/>
      <c r="J234" s="70"/>
      <c r="K234" s="71"/>
    </row>
    <row r="235" spans="2:11" ht="22.35" customHeight="1" thickBot="1">
      <c r="B235" s="8"/>
      <c r="C235" s="8" t="s">
        <v>187</v>
      </c>
      <c r="D235" s="7">
        <f>'[6]16_SEGMENTY_1'!D221</f>
        <v>129.69999999999999</v>
      </c>
      <c r="E235" s="7">
        <f>'[6]16_SEGMENTY_1'!E221</f>
        <v>109</v>
      </c>
      <c r="F235" s="7">
        <f>'[6]16_SEGMENTY_1'!F221</f>
        <v>7.7</v>
      </c>
      <c r="G235" s="7">
        <f>'[6]16_SEGMENTY_1'!G221</f>
        <v>0</v>
      </c>
      <c r="H235" s="7">
        <f>'[6]16_SEGMENTY_1'!H221</f>
        <v>0</v>
      </c>
      <c r="I235" s="7">
        <f>'[6]16_SEGMENTY_1'!I221</f>
        <v>0</v>
      </c>
      <c r="J235" s="7">
        <f>'[6]16_SEGMENTY_1'!J221</f>
        <v>246.4</v>
      </c>
      <c r="K235" s="7">
        <f>'[6]16_SEGMENTY_1'!K221</f>
        <v>0</v>
      </c>
    </row>
    <row r="236" spans="2:11" ht="11.25" thickBot="1">
      <c r="B236" s="8"/>
      <c r="C236" s="8" t="s">
        <v>188</v>
      </c>
      <c r="D236" s="7">
        <f>'[6]16_SEGMENTY_1'!D222</f>
        <v>0.5</v>
      </c>
      <c r="E236" s="7">
        <f>'[6]16_SEGMENTY_1'!E222</f>
        <v>12.8</v>
      </c>
      <c r="F236" s="7">
        <f>'[6]16_SEGMENTY_1'!F222</f>
        <v>1.8</v>
      </c>
      <c r="G236" s="7">
        <f>'[6]16_SEGMENTY_1'!G222</f>
        <v>0</v>
      </c>
      <c r="H236" s="7">
        <f>'[6]16_SEGMENTY_1'!H222</f>
        <v>0</v>
      </c>
      <c r="I236" s="7">
        <f>'[6]16_SEGMENTY_1'!I222</f>
        <v>0</v>
      </c>
      <c r="J236" s="7">
        <f>'[6]16_SEGMENTY_1'!J222</f>
        <v>15.1</v>
      </c>
      <c r="K236" s="7">
        <f>'[6]16_SEGMENTY_1'!K222</f>
        <v>0</v>
      </c>
    </row>
    <row r="237" spans="2:11" ht="11.25" thickBot="1">
      <c r="B237" s="8"/>
      <c r="C237" s="8" t="s">
        <v>60</v>
      </c>
      <c r="D237" s="7">
        <f>'[6]16_SEGMENTY_1'!D223</f>
        <v>20.7</v>
      </c>
      <c r="E237" s="7">
        <f>'[6]16_SEGMENTY_1'!E223</f>
        <v>0</v>
      </c>
      <c r="F237" s="7">
        <f>'[6]16_SEGMENTY_1'!F223</f>
        <v>0</v>
      </c>
      <c r="G237" s="7">
        <f>'[6]16_SEGMENTY_1'!G223</f>
        <v>0</v>
      </c>
      <c r="H237" s="7">
        <f>'[6]16_SEGMENTY_1'!H223</f>
        <v>0</v>
      </c>
      <c r="I237" s="7">
        <f>'[6]16_SEGMENTY_1'!I223</f>
        <v>0</v>
      </c>
      <c r="J237" s="7">
        <f>'[6]16_SEGMENTY_1'!J223</f>
        <v>20.7</v>
      </c>
      <c r="K237" s="7">
        <f>'[6]16_SEGMENTY_1'!K223</f>
        <v>0</v>
      </c>
    </row>
    <row r="238" spans="2:11" ht="11.25" thickBot="1">
      <c r="B238" s="8"/>
      <c r="C238" s="72" t="s">
        <v>189</v>
      </c>
      <c r="D238" s="7">
        <f>'[6]16_SEGMENTY_1'!D224</f>
        <v>20.7</v>
      </c>
      <c r="E238" s="7">
        <f>'[6]16_SEGMENTY_1'!E224</f>
        <v>0</v>
      </c>
      <c r="F238" s="7">
        <f>'[6]16_SEGMENTY_1'!F224</f>
        <v>0</v>
      </c>
      <c r="G238" s="7">
        <f>'[6]16_SEGMENTY_1'!G224</f>
        <v>0</v>
      </c>
      <c r="H238" s="7">
        <f>'[6]16_SEGMENTY_1'!H224</f>
        <v>0</v>
      </c>
      <c r="I238" s="7">
        <f>'[6]16_SEGMENTY_1'!I224</f>
        <v>0</v>
      </c>
      <c r="J238" s="7">
        <f>'[6]16_SEGMENTY_1'!J224</f>
        <v>20.7</v>
      </c>
      <c r="K238" s="7">
        <f>'[6]16_SEGMENTY_1'!K224</f>
        <v>0</v>
      </c>
    </row>
    <row r="239" spans="2:11" ht="11.25" thickBot="1">
      <c r="B239" s="8"/>
      <c r="C239" s="72" t="s">
        <v>190</v>
      </c>
      <c r="D239" s="7">
        <f>'[6]16_SEGMENTY_1'!D225</f>
        <v>0</v>
      </c>
      <c r="E239" s="7">
        <f>'[6]16_SEGMENTY_1'!E225</f>
        <v>0</v>
      </c>
      <c r="F239" s="7">
        <f>'[6]16_SEGMENTY_1'!F225</f>
        <v>0</v>
      </c>
      <c r="G239" s="7">
        <f>'[6]16_SEGMENTY_1'!G225</f>
        <v>0</v>
      </c>
      <c r="H239" s="7">
        <f>'[6]16_SEGMENTY_1'!H225</f>
        <v>0</v>
      </c>
      <c r="I239" s="7">
        <f>'[6]16_SEGMENTY_1'!I225</f>
        <v>0</v>
      </c>
      <c r="J239" s="7">
        <f>'[6]16_SEGMENTY_1'!J225</f>
        <v>0</v>
      </c>
      <c r="K239" s="7">
        <f>'[6]16_SEGMENTY_1'!K225</f>
        <v>0</v>
      </c>
    </row>
    <row r="240" spans="2:11" ht="11.25" thickBot="1">
      <c r="B240" s="8"/>
      <c r="C240" s="8" t="s">
        <v>191</v>
      </c>
      <c r="D240" s="7">
        <f>'[6]16_SEGMENTY_1'!D226</f>
        <v>3.7</v>
      </c>
      <c r="E240" s="7">
        <f>'[6]16_SEGMENTY_1'!E226</f>
        <v>85.6</v>
      </c>
      <c r="F240" s="7">
        <f>'[6]16_SEGMENTY_1'!F226</f>
        <v>7.4</v>
      </c>
      <c r="G240" s="7">
        <f>'[6]16_SEGMENTY_1'!G226</f>
        <v>0</v>
      </c>
      <c r="H240" s="7">
        <f>'[6]16_SEGMENTY_1'!H226</f>
        <v>0</v>
      </c>
      <c r="I240" s="7">
        <f>'[6]16_SEGMENTY_1'!I226</f>
        <v>0</v>
      </c>
      <c r="J240" s="7">
        <f>'[6]16_SEGMENTY_1'!J226</f>
        <v>96.7</v>
      </c>
      <c r="K240" s="7">
        <f>'[6]16_SEGMENTY_1'!K226</f>
        <v>0</v>
      </c>
    </row>
    <row r="241" spans="2:11" ht="10.5" customHeight="1" thickBot="1">
      <c r="B241" s="73" t="s">
        <v>200</v>
      </c>
      <c r="C241" s="73"/>
      <c r="D241" s="73"/>
      <c r="E241" s="73"/>
      <c r="F241" s="73"/>
      <c r="G241" s="73"/>
      <c r="H241" s="73"/>
      <c r="I241" s="73"/>
      <c r="J241" s="73"/>
      <c r="K241" s="74"/>
    </row>
    <row r="242" spans="2:11" ht="21.75" thickBot="1">
      <c r="B242" s="8"/>
      <c r="C242" s="8" t="s">
        <v>193</v>
      </c>
      <c r="D242" s="7">
        <f>'[6]16_SEGMENTY_1'!D228</f>
        <v>-13.1</v>
      </c>
      <c r="E242" s="7">
        <f>'[6]16_SEGMENTY_1'!E228</f>
        <v>-3</v>
      </c>
      <c r="F242" s="7">
        <f>'[6]16_SEGMENTY_1'!F228</f>
        <v>-0.4</v>
      </c>
      <c r="G242" s="7">
        <f>'[6]16_SEGMENTY_1'!G228</f>
        <v>0</v>
      </c>
      <c r="H242" s="7">
        <f>'[6]16_SEGMENTY_1'!H228</f>
        <v>0</v>
      </c>
      <c r="I242" s="7">
        <f>'[6]16_SEGMENTY_1'!I228</f>
        <v>0</v>
      </c>
      <c r="J242" s="7">
        <f>'[6]16_SEGMENTY_1'!J228</f>
        <v>-16.5</v>
      </c>
      <c r="K242" s="7">
        <f>'[6]16_SEGMENTY_1'!K228</f>
        <v>0</v>
      </c>
    </row>
    <row r="243" spans="2:11"/>
    <row r="244" spans="2:11"/>
    <row r="245" spans="2:11"/>
    <row r="246" spans="2:11"/>
    <row r="247" spans="2:11" ht="10.5" thickBot="1"/>
    <row r="248" spans="2:11" ht="15" customHeight="1" thickBot="1">
      <c r="B248" s="46" t="s">
        <v>201</v>
      </c>
      <c r="C248" s="47"/>
      <c r="D248" s="48" t="s">
        <v>169</v>
      </c>
      <c r="E248" s="48" t="s">
        <v>170</v>
      </c>
      <c r="F248" s="48" t="s">
        <v>171</v>
      </c>
      <c r="G248" s="48" t="s">
        <v>172</v>
      </c>
      <c r="H248" s="48" t="s">
        <v>173</v>
      </c>
      <c r="I248" s="48" t="s">
        <v>174</v>
      </c>
      <c r="J248" s="48" t="s">
        <v>175</v>
      </c>
      <c r="K248" s="48" t="s">
        <v>176</v>
      </c>
    </row>
    <row r="249" spans="2:11" ht="9" customHeight="1" thickBot="1">
      <c r="B249" s="50" t="s">
        <v>202</v>
      </c>
      <c r="C249" s="51"/>
      <c r="D249" s="38"/>
      <c r="E249" s="38"/>
      <c r="F249" s="38"/>
      <c r="G249" s="35"/>
      <c r="H249" s="35"/>
      <c r="I249" s="35"/>
      <c r="J249" s="35"/>
      <c r="K249" s="35"/>
    </row>
    <row r="250" spans="2:11" ht="15.75" customHeight="1" thickBot="1">
      <c r="B250" s="46"/>
      <c r="C250" s="47"/>
      <c r="D250" s="52" t="s">
        <v>177</v>
      </c>
      <c r="E250" s="52" t="s">
        <v>177</v>
      </c>
      <c r="F250" s="52" t="s">
        <v>177</v>
      </c>
      <c r="G250" s="81"/>
      <c r="H250" s="81"/>
      <c r="I250" s="81"/>
      <c r="J250" s="81"/>
      <c r="K250" s="81"/>
    </row>
    <row r="251" spans="2:11" ht="11.25" thickBot="1">
      <c r="B251" s="46" t="s">
        <v>178</v>
      </c>
      <c r="C251" s="46"/>
      <c r="D251" s="46"/>
      <c r="E251" s="46"/>
      <c r="F251" s="46"/>
      <c r="G251" s="46"/>
      <c r="H251" s="46"/>
      <c r="I251" s="46"/>
      <c r="J251" s="46"/>
      <c r="K251" s="47"/>
    </row>
    <row r="252" spans="2:11" ht="11.25" thickBot="1">
      <c r="B252" s="8"/>
      <c r="C252" s="8" t="s">
        <v>180</v>
      </c>
      <c r="D252" s="11">
        <f>'[6]16_SEGMENTY_1'!D236</f>
        <v>1100</v>
      </c>
      <c r="E252" s="11">
        <f>'[6]16_SEGMENTY_1'!E236</f>
        <v>722.5</v>
      </c>
      <c r="F252" s="11">
        <f>'[6]16_SEGMENTY_1'!F236</f>
        <v>94.9</v>
      </c>
      <c r="G252" s="11">
        <f>'[6]16_SEGMENTY_1'!G236</f>
        <v>39.1</v>
      </c>
      <c r="H252" s="11">
        <f>'[6]16_SEGMENTY_1'!H236</f>
        <v>30</v>
      </c>
      <c r="I252" s="11">
        <f>'[6]16_SEGMENTY_1'!I236</f>
        <v>860.6</v>
      </c>
      <c r="J252" s="11">
        <f>'[6]16_SEGMENTY_1'!J236</f>
        <v>2847.1</v>
      </c>
      <c r="K252" s="11">
        <f>'[6]16_SEGMENTY_1'!K236</f>
        <v>59.470435695615997</v>
      </c>
    </row>
    <row r="253" spans="2:11" ht="11.25" thickBot="1">
      <c r="B253" s="8"/>
      <c r="C253" s="8" t="s">
        <v>181</v>
      </c>
      <c r="D253" s="11">
        <f>'[6]16_SEGMENTY_1'!D237</f>
        <v>1.4</v>
      </c>
      <c r="E253" s="11">
        <f>'[6]16_SEGMENTY_1'!E237</f>
        <v>-12.3</v>
      </c>
      <c r="F253" s="11">
        <f>'[6]16_SEGMENTY_1'!F237</f>
        <v>0</v>
      </c>
      <c r="G253" s="11">
        <f>'[6]16_SEGMENTY_1'!G237</f>
        <v>0</v>
      </c>
      <c r="H253" s="11">
        <f>'[6]16_SEGMENTY_1'!H237</f>
        <v>0</v>
      </c>
      <c r="I253" s="11">
        <f>'[6]16_SEGMENTY_1'!I237</f>
        <v>-836</v>
      </c>
      <c r="J253" s="11">
        <f>'[6]16_SEGMENTY_1'!J237</f>
        <v>-846.9</v>
      </c>
      <c r="K253" s="11">
        <f>'[6]16_SEGMENTY_1'!K237</f>
        <v>0</v>
      </c>
    </row>
    <row r="254" spans="2:11" ht="10.5" customHeight="1" thickBot="1">
      <c r="B254" s="55" t="s">
        <v>182</v>
      </c>
      <c r="C254" s="56"/>
      <c r="D254" s="57">
        <f>'[6]16_SEGMENTY_1'!D238</f>
        <v>1101.4000000000001</v>
      </c>
      <c r="E254" s="57">
        <f>'[6]16_SEGMENTY_1'!E238</f>
        <v>710.2</v>
      </c>
      <c r="F254" s="57">
        <f>'[6]16_SEGMENTY_1'!F238</f>
        <v>94.9</v>
      </c>
      <c r="G254" s="57">
        <f>'[6]16_SEGMENTY_1'!G238</f>
        <v>39.1</v>
      </c>
      <c r="H254" s="57">
        <f>'[6]16_SEGMENTY_1'!H238</f>
        <v>30</v>
      </c>
      <c r="I254" s="57">
        <f>'[6]16_SEGMENTY_1'!I238</f>
        <v>24.599999999999898</v>
      </c>
      <c r="J254" s="57">
        <f>'[6]16_SEGMENTY_1'!J238</f>
        <v>2000.2</v>
      </c>
      <c r="K254" s="57">
        <f>'[6]16_SEGMENTY_1'!K238</f>
        <v>59.470435695615997</v>
      </c>
    </row>
    <row r="255" spans="2:11" ht="10.5">
      <c r="B255" s="58"/>
      <c r="C255" s="58"/>
      <c r="D255" s="58"/>
      <c r="E255" s="58"/>
      <c r="F255" s="58"/>
      <c r="G255" s="58"/>
      <c r="H255" s="58"/>
      <c r="I255" s="58"/>
      <c r="J255" s="58"/>
      <c r="K255" s="58"/>
    </row>
    <row r="256" spans="2:11" ht="10.5" customHeight="1" thickBot="1">
      <c r="B256" s="59" t="s">
        <v>5</v>
      </c>
      <c r="C256" s="60"/>
      <c r="D256" s="57">
        <f>'[6]16_SEGMENTY_1'!D240</f>
        <v>574.79999999999995</v>
      </c>
      <c r="E256" s="57">
        <f>'[6]16_SEGMENTY_1'!E240</f>
        <v>309.39999999999998</v>
      </c>
      <c r="F256" s="57">
        <f>'[6]16_SEGMENTY_1'!F240</f>
        <v>36.200000000000003</v>
      </c>
      <c r="G256" s="57">
        <f>'[6]16_SEGMENTY_1'!G240</f>
        <v>20.8</v>
      </c>
      <c r="H256" s="57">
        <f>'[6]16_SEGMENTY_1'!H240</f>
        <v>16.7</v>
      </c>
      <c r="I256" s="57">
        <f>'[6]16_SEGMENTY_1'!I240</f>
        <v>1.2</v>
      </c>
      <c r="J256" s="57">
        <f>'[6]16_SEGMENTY_1'!J240</f>
        <v>959.1</v>
      </c>
      <c r="K256" s="57">
        <f>'[6]16_SEGMENTY_1'!K240</f>
        <v>19.347763398610802</v>
      </c>
    </row>
    <row r="257" spans="2:11" ht="21.75" thickBot="1">
      <c r="B257" s="8"/>
      <c r="C257" s="8" t="s">
        <v>183</v>
      </c>
      <c r="D257" s="61">
        <f>'[6]16_SEGMENTY_1'!D241</f>
        <v>0.52188124205556596</v>
      </c>
      <c r="E257" s="61">
        <f>'[6]16_SEGMENTY_1'!E241</f>
        <v>0.43565192903407501</v>
      </c>
      <c r="F257" s="61">
        <f>'[6]16_SEGMENTY_1'!F241</f>
        <v>0.38145416227607998</v>
      </c>
      <c r="G257" s="61">
        <f>'[6]16_SEGMENTY_1'!G241</f>
        <v>0.53196930946291598</v>
      </c>
      <c r="H257" s="61">
        <f>'[6]16_SEGMENTY_1'!H241</f>
        <v>0.55666666666666698</v>
      </c>
      <c r="I257" s="61">
        <f>'[6]16_SEGMENTY_1'!I241</f>
        <v>4.8780487804878203E-2</v>
      </c>
      <c r="J257" s="61">
        <f>'[6]16_SEGMENTY_1'!J241</f>
        <v>0.47950204979502098</v>
      </c>
      <c r="K257" s="61">
        <f>'[6]16_SEGMENTY_1'!K241</f>
        <v>0.32533414582057602</v>
      </c>
    </row>
    <row r="258" spans="2:11" ht="10.5" hidden="1" customHeight="1">
      <c r="B258" s="62" t="str">
        <f>'[9]do SSF narastająco'!A12</f>
        <v>Koszty punktów handlu</v>
      </c>
      <c r="C258" s="62"/>
      <c r="D258" s="63">
        <f>'[8]16_SEGMENTY_1'!D189</f>
        <v>-1212.9000000000001</v>
      </c>
      <c r="E258" s="63">
        <f>'[8]16_SEGMENTY_1'!E189</f>
        <v>-55.3</v>
      </c>
      <c r="F258" s="63">
        <f>'[8]16_SEGMENTY_1'!F189</f>
        <v>0</v>
      </c>
      <c r="G258" s="63">
        <f>'[8]16_SEGMENTY_1'!G189</f>
        <v>0</v>
      </c>
      <c r="H258" s="63">
        <f>'[8]16_SEGMENTY_1'!I189</f>
        <v>0</v>
      </c>
      <c r="I258" s="63">
        <f>'[8]16_SEGMENTY_1'!J189</f>
        <v>0</v>
      </c>
      <c r="J258" s="63">
        <f>'[8]16_SEGMENTY_1'!K189</f>
        <v>-1268.2</v>
      </c>
      <c r="K258" s="63">
        <f>'[8]16_SEGMENTY_1'!L189</f>
        <v>-171.4</v>
      </c>
    </row>
    <row r="259" spans="2:11" ht="10.5" hidden="1" customHeight="1">
      <c r="B259" s="62" t="str">
        <f>'[9]do SSF narastająco'!A13</f>
        <v>Pozostałe koszty sprzedaży</v>
      </c>
      <c r="C259" s="62"/>
      <c r="D259" s="63">
        <f>'[8]16_SEGMENTY_1'!D190</f>
        <v>-522.4</v>
      </c>
      <c r="E259" s="63">
        <f>'[8]16_SEGMENTY_1'!E190</f>
        <v>-682.9</v>
      </c>
      <c r="F259" s="63">
        <f>'[8]16_SEGMENTY_1'!F190</f>
        <v>-90.5</v>
      </c>
      <c r="G259" s="63">
        <f>'[8]16_SEGMENTY_1'!G190</f>
        <v>0</v>
      </c>
      <c r="H259" s="63">
        <f>'[8]16_SEGMENTY_1'!I190</f>
        <v>-23.7</v>
      </c>
      <c r="I259" s="63">
        <f>'[8]16_SEGMENTY_1'!J190</f>
        <v>-14.9</v>
      </c>
      <c r="J259" s="63">
        <f>'[8]16_SEGMENTY_1'!K190</f>
        <v>-1334.4</v>
      </c>
      <c r="K259" s="63">
        <f>'[8]16_SEGMENTY_1'!L190</f>
        <v>-41.1</v>
      </c>
    </row>
    <row r="260" spans="2:11" ht="11.1" customHeight="1" thickBot="1">
      <c r="B260" s="55" t="s">
        <v>184</v>
      </c>
      <c r="C260" s="56"/>
      <c r="D260" s="57">
        <f>'[6]16_SEGMENTY_1'!D242</f>
        <v>126.5</v>
      </c>
      <c r="E260" s="57">
        <f>'[6]16_SEGMENTY_1'!E242</f>
        <v>73.400000000000006</v>
      </c>
      <c r="F260" s="57">
        <f>'[6]16_SEGMENTY_1'!F242</f>
        <v>5.5</v>
      </c>
      <c r="G260" s="57">
        <f>'[6]16_SEGMENTY_1'!G242</f>
        <v>-0.100000000000001</v>
      </c>
      <c r="H260" s="57">
        <f>'[6]16_SEGMENTY_1'!H242</f>
        <v>2.8</v>
      </c>
      <c r="I260" s="57">
        <f>'[6]16_SEGMENTY_1'!I242</f>
        <v>-5.3</v>
      </c>
      <c r="J260" s="57">
        <f>'[6]16_SEGMENTY_1'!J242</f>
        <v>202.8</v>
      </c>
      <c r="K260" s="57">
        <f>'[6]16_SEGMENTY_1'!K242</f>
        <v>13.2477633986108</v>
      </c>
    </row>
    <row r="261" spans="2:11" ht="11.25" thickBot="1">
      <c r="B261" s="58"/>
      <c r="C261" s="58"/>
      <c r="D261" s="58"/>
      <c r="E261" s="58"/>
      <c r="F261" s="58"/>
      <c r="G261" s="58"/>
      <c r="H261" s="58"/>
      <c r="I261" s="58"/>
      <c r="J261" s="58"/>
      <c r="K261" s="58"/>
    </row>
    <row r="262" spans="2:11" ht="10.5" customHeight="1" thickBot="1">
      <c r="B262" s="73" t="s">
        <v>200</v>
      </c>
      <c r="C262" s="73"/>
      <c r="D262" s="73"/>
      <c r="E262" s="73"/>
      <c r="F262" s="73"/>
      <c r="G262" s="73"/>
      <c r="H262" s="73"/>
      <c r="I262" s="73"/>
      <c r="J262" s="73"/>
      <c r="K262" s="74"/>
    </row>
    <row r="263" spans="2:11" ht="21.75" thickBot="1">
      <c r="B263" s="8"/>
      <c r="C263" s="8" t="s">
        <v>193</v>
      </c>
      <c r="D263" s="7">
        <f>'[6]16_SEGMENTY_1'!D245</f>
        <v>-91.1800796378634</v>
      </c>
      <c r="E263" s="7">
        <f>'[6]16_SEGMENTY_1'!E245</f>
        <v>-13.5</v>
      </c>
      <c r="F263" s="7">
        <f>'[6]16_SEGMENTY_1'!F245</f>
        <v>-1.4</v>
      </c>
      <c r="G263" s="7">
        <f>'[6]16_SEGMENTY_1'!G245</f>
        <v>-9.1999999999999993</v>
      </c>
      <c r="H263" s="7">
        <f>'[6]16_SEGMENTY_1'!H245</f>
        <v>-0.3</v>
      </c>
      <c r="I263" s="7">
        <f>'[6]16_SEGMENTY_1'!I245</f>
        <v>0</v>
      </c>
      <c r="J263" s="7">
        <f>'[6]16_SEGMENTY_1'!J245</f>
        <v>-115.58007963786299</v>
      </c>
      <c r="K263" s="7">
        <f>'[6]16_SEGMENTY_1'!K245</f>
        <v>-7.7199203621366097</v>
      </c>
    </row>
    <row r="264" spans="2:11" ht="10.5">
      <c r="B264" s="75"/>
      <c r="C264" s="75"/>
      <c r="D264" s="76"/>
      <c r="E264" s="76"/>
      <c r="F264" s="76"/>
      <c r="G264" s="76"/>
      <c r="H264" s="76"/>
      <c r="I264" s="76"/>
      <c r="J264" s="76"/>
      <c r="K264" s="76"/>
    </row>
    <row r="265" spans="2:11" ht="10.5" customHeight="1" thickBot="1">
      <c r="B265" s="46" t="str">
        <f>'[9]do SSF narastająco'!B25</f>
        <v>Polska</v>
      </c>
      <c r="C265" s="46"/>
      <c r="D265" s="46"/>
      <c r="E265" s="46"/>
      <c r="F265" s="46"/>
      <c r="G265" s="46"/>
      <c r="H265" s="46"/>
      <c r="I265" s="46"/>
      <c r="J265" s="46"/>
      <c r="K265" s="47"/>
    </row>
    <row r="266" spans="2:11" ht="11.25" thickBot="1">
      <c r="B266" s="8"/>
      <c r="C266" s="8" t="s">
        <v>180</v>
      </c>
      <c r="D266" s="11">
        <f>'[6]16_SEGMENTY_1'!D248</f>
        <v>673.9</v>
      </c>
      <c r="E266" s="11">
        <f>'[6]16_SEGMENTY_1'!E248</f>
        <v>278.10000000000002</v>
      </c>
      <c r="F266" s="11">
        <f>'[6]16_SEGMENTY_1'!F248</f>
        <v>36.5</v>
      </c>
      <c r="G266" s="11">
        <f>'[6]16_SEGMENTY_1'!G248</f>
        <v>39.1</v>
      </c>
      <c r="H266" s="11">
        <f>'[6]16_SEGMENTY_1'!H248</f>
        <v>30</v>
      </c>
      <c r="I266" s="11">
        <f>'[6]16_SEGMENTY_1'!I248</f>
        <v>860.6</v>
      </c>
      <c r="J266" s="11">
        <f>'[6]16_SEGMENTY_1'!J248</f>
        <v>1918.2</v>
      </c>
      <c r="K266" s="11">
        <f>'[6]16_SEGMENTY_1'!K248</f>
        <v>0</v>
      </c>
    </row>
    <row r="267" spans="2:11" ht="11.25" thickBot="1">
      <c r="B267" s="8"/>
      <c r="C267" s="8" t="s">
        <v>181</v>
      </c>
      <c r="D267" s="11">
        <f>'[6]16_SEGMENTY_1'!D249</f>
        <v>1.4</v>
      </c>
      <c r="E267" s="11">
        <f>'[6]16_SEGMENTY_1'!E249</f>
        <v>-12.3</v>
      </c>
      <c r="F267" s="11">
        <f>'[6]16_SEGMENTY_1'!F249</f>
        <v>0</v>
      </c>
      <c r="G267" s="11">
        <f>'[6]16_SEGMENTY_1'!G249</f>
        <v>0</v>
      </c>
      <c r="H267" s="11">
        <f>'[6]16_SEGMENTY_1'!H249</f>
        <v>0</v>
      </c>
      <c r="I267" s="11">
        <f>'[6]16_SEGMENTY_1'!I249</f>
        <v>-836</v>
      </c>
      <c r="J267" s="11">
        <f>'[6]16_SEGMENTY_1'!J249</f>
        <v>-846.9</v>
      </c>
      <c r="K267" s="11">
        <f>'[6]16_SEGMENTY_1'!K249</f>
        <v>0</v>
      </c>
    </row>
    <row r="268" spans="2:11" ht="10.5" customHeight="1" thickBot="1">
      <c r="B268" s="55" t="s">
        <v>182</v>
      </c>
      <c r="C268" s="56"/>
      <c r="D268" s="57">
        <f>'[6]16_SEGMENTY_1'!D250</f>
        <v>675.3</v>
      </c>
      <c r="E268" s="57">
        <f>'[6]16_SEGMENTY_1'!E250</f>
        <v>265.8</v>
      </c>
      <c r="F268" s="57">
        <f>'[6]16_SEGMENTY_1'!F250</f>
        <v>36.5</v>
      </c>
      <c r="G268" s="57">
        <f>'[6]16_SEGMENTY_1'!G250</f>
        <v>39.1</v>
      </c>
      <c r="H268" s="57">
        <f>'[6]16_SEGMENTY_1'!H250</f>
        <v>30</v>
      </c>
      <c r="I268" s="57">
        <f>'[6]16_SEGMENTY_1'!I250</f>
        <v>24.599999999999898</v>
      </c>
      <c r="J268" s="57">
        <f>'[6]16_SEGMENTY_1'!J250</f>
        <v>1071.3</v>
      </c>
      <c r="K268" s="57">
        <f>'[6]16_SEGMENTY_1'!K250</f>
        <v>0</v>
      </c>
    </row>
    <row r="269" spans="2:11" ht="10.5">
      <c r="B269" s="58"/>
      <c r="C269" s="58"/>
      <c r="D269" s="58"/>
      <c r="E269" s="58"/>
      <c r="F269" s="58"/>
      <c r="G269" s="58"/>
      <c r="H269" s="58"/>
      <c r="I269" s="58"/>
      <c r="J269" s="58"/>
      <c r="K269" s="58"/>
    </row>
    <row r="270" spans="2:11" ht="10.5" customHeight="1" thickBot="1">
      <c r="B270" s="59" t="s">
        <v>5</v>
      </c>
      <c r="C270" s="60"/>
      <c r="D270" s="57">
        <f>'[6]16_SEGMENTY_1'!D252</f>
        <v>346.1</v>
      </c>
      <c r="E270" s="57">
        <f>'[6]16_SEGMENTY_1'!E252</f>
        <v>103.1</v>
      </c>
      <c r="F270" s="57">
        <f>'[6]16_SEGMENTY_1'!F252</f>
        <v>12.2</v>
      </c>
      <c r="G270" s="57">
        <f>'[6]16_SEGMENTY_1'!G252</f>
        <v>20.8</v>
      </c>
      <c r="H270" s="57">
        <f>'[6]16_SEGMENTY_1'!H252</f>
        <v>16.7</v>
      </c>
      <c r="I270" s="57">
        <f>'[6]16_SEGMENTY_1'!I252</f>
        <v>1.2</v>
      </c>
      <c r="J270" s="57">
        <f>'[6]16_SEGMENTY_1'!J252</f>
        <v>500.1</v>
      </c>
      <c r="K270" s="57">
        <f>'[6]16_SEGMENTY_1'!K252</f>
        <v>0</v>
      </c>
    </row>
    <row r="271" spans="2:11" ht="21.75" thickBot="1">
      <c r="B271" s="8"/>
      <c r="C271" s="8" t="s">
        <v>183</v>
      </c>
      <c r="D271" s="61">
        <f>'[6]16_SEGMENTY_1'!D253</f>
        <v>0.51251295720420598</v>
      </c>
      <c r="E271" s="61">
        <f>'[6]16_SEGMENTY_1'!E253</f>
        <v>0.387885628291949</v>
      </c>
      <c r="F271" s="61">
        <f>'[6]16_SEGMENTY_1'!F253</f>
        <v>0.33424657534246599</v>
      </c>
      <c r="G271" s="61">
        <f>'[6]16_SEGMENTY_1'!G253</f>
        <v>0.53196930946291598</v>
      </c>
      <c r="H271" s="61">
        <f>'[6]16_SEGMENTY_1'!H253</f>
        <v>0.55666666666666698</v>
      </c>
      <c r="I271" s="61">
        <f>'[6]16_SEGMENTY_1'!I253</f>
        <v>4.8780487804878203E-2</v>
      </c>
      <c r="J271" s="61">
        <f>'[6]16_SEGMENTY_1'!J253</f>
        <v>0.46681601792215099</v>
      </c>
      <c r="K271" s="61">
        <f>'[6]16_SEGMENTY_1'!K253</f>
        <v>0</v>
      </c>
    </row>
    <row r="272" spans="2:11" ht="10.5" hidden="1" customHeight="1">
      <c r="B272" s="62" t="str">
        <f>'[9]do SSF narastająco'!A32</f>
        <v>Koszty punktów handlu</v>
      </c>
      <c r="C272" s="62"/>
      <c r="D272" s="63">
        <f>'[8]16_SEGMENTY_1'!D209</f>
        <v>-553.20000000000005</v>
      </c>
      <c r="E272" s="63">
        <f>'[8]16_SEGMENTY_1'!E209</f>
        <v>-55.3</v>
      </c>
      <c r="F272" s="63">
        <f>'[8]16_SEGMENTY_1'!F209</f>
        <v>0</v>
      </c>
      <c r="G272" s="63">
        <f>'[8]16_SEGMENTY_1'!G209</f>
        <v>0</v>
      </c>
      <c r="H272" s="63">
        <f>'[8]16_SEGMENTY_1'!I209</f>
        <v>0</v>
      </c>
      <c r="I272" s="63">
        <f>'[8]16_SEGMENTY_1'!J209</f>
        <v>0</v>
      </c>
      <c r="J272" s="63">
        <f>'[8]16_SEGMENTY_1'!K209</f>
        <v>-608.5</v>
      </c>
      <c r="K272" s="63">
        <f>'[8]16_SEGMENTY_1'!L209</f>
        <v>0</v>
      </c>
    </row>
    <row r="273" spans="2:11" ht="10.5" hidden="1" customHeight="1">
      <c r="B273" s="62" t="str">
        <f>'[9]do SSF narastająco'!A33</f>
        <v>Pozostałe koszty sprzedaży</v>
      </c>
      <c r="C273" s="62"/>
      <c r="D273" s="63">
        <f>'[8]16_SEGMENTY_1'!D210</f>
        <v>-317.3</v>
      </c>
      <c r="E273" s="63">
        <f>'[8]16_SEGMENTY_1'!E210</f>
        <v>-225.7</v>
      </c>
      <c r="F273" s="63">
        <f>'[8]16_SEGMENTY_1'!F210</f>
        <v>-43.7</v>
      </c>
      <c r="G273" s="63">
        <f>'[8]16_SEGMENTY_1'!G210</f>
        <v>0</v>
      </c>
      <c r="H273" s="63">
        <f>'[8]16_SEGMENTY_1'!I210</f>
        <v>-23.7</v>
      </c>
      <c r="I273" s="63">
        <f>'[8]16_SEGMENTY_1'!J210</f>
        <v>-14.9</v>
      </c>
      <c r="J273" s="63">
        <f>'[8]16_SEGMENTY_1'!K210</f>
        <v>-625.29999999999995</v>
      </c>
      <c r="K273" s="63">
        <f>'[8]16_SEGMENTY_1'!L210</f>
        <v>0</v>
      </c>
    </row>
    <row r="274" spans="2:11" ht="11.1" customHeight="1" thickBot="1">
      <c r="B274" s="55" t="s">
        <v>184</v>
      </c>
      <c r="C274" s="56"/>
      <c r="D274" s="57">
        <f>'[6]16_SEGMENTY_1'!D254</f>
        <v>128.5</v>
      </c>
      <c r="E274" s="57">
        <f>'[6]16_SEGMENTY_1'!E254</f>
        <v>15.5</v>
      </c>
      <c r="F274" s="57">
        <f>'[6]16_SEGMENTY_1'!F254</f>
        <v>1.1000000000000001</v>
      </c>
      <c r="G274" s="57">
        <f>'[6]16_SEGMENTY_1'!G254</f>
        <v>-0.100000000000001</v>
      </c>
      <c r="H274" s="57">
        <f>'[6]16_SEGMENTY_1'!H254</f>
        <v>2.8</v>
      </c>
      <c r="I274" s="57">
        <f>'[6]16_SEGMENTY_1'!I254</f>
        <v>-5.3</v>
      </c>
      <c r="J274" s="57">
        <f>'[6]16_SEGMENTY_1'!J254</f>
        <v>142.5</v>
      </c>
      <c r="K274" s="57">
        <f>'[6]16_SEGMENTY_1'!K254</f>
        <v>0</v>
      </c>
    </row>
    <row r="275" spans="2:11" ht="11.25" thickBot="1">
      <c r="B275" s="58"/>
      <c r="C275" s="58"/>
      <c r="D275" s="58"/>
      <c r="E275" s="58"/>
      <c r="F275" s="58"/>
      <c r="G275" s="58"/>
      <c r="H275" s="58"/>
      <c r="I275" s="58"/>
      <c r="J275" s="58"/>
      <c r="K275" s="58"/>
    </row>
    <row r="276" spans="2:11" ht="10.5" customHeight="1" thickBot="1">
      <c r="B276" s="73" t="s">
        <v>200</v>
      </c>
      <c r="C276" s="73"/>
      <c r="D276" s="73"/>
      <c r="E276" s="73"/>
      <c r="F276" s="73"/>
      <c r="G276" s="73"/>
      <c r="H276" s="73"/>
      <c r="I276" s="73"/>
      <c r="J276" s="73"/>
      <c r="K276" s="74"/>
    </row>
    <row r="277" spans="2:11" ht="21.75" thickBot="1">
      <c r="B277" s="8"/>
      <c r="C277" s="8" t="s">
        <v>193</v>
      </c>
      <c r="D277" s="7">
        <f>'[6]16_SEGMENTY_1'!D257</f>
        <v>-46.4</v>
      </c>
      <c r="E277" s="7">
        <f>'[6]16_SEGMENTY_1'!E257</f>
        <v>-7</v>
      </c>
      <c r="F277" s="7">
        <f>'[6]16_SEGMENTY_1'!F257</f>
        <v>-0.5</v>
      </c>
      <c r="G277" s="7">
        <f>'[6]16_SEGMENTY_1'!G257</f>
        <v>-9.1999999999999993</v>
      </c>
      <c r="H277" s="7">
        <f>'[6]16_SEGMENTY_1'!H257</f>
        <v>-0.3</v>
      </c>
      <c r="I277" s="7">
        <f>'[6]16_SEGMENTY_1'!I257</f>
        <v>0</v>
      </c>
      <c r="J277" s="7">
        <f>'[6]16_SEGMENTY_1'!J257</f>
        <v>-63.4</v>
      </c>
      <c r="K277" s="7">
        <f>'[6]16_SEGMENTY_1'!K257</f>
        <v>0</v>
      </c>
    </row>
    <row r="278" spans="2:11" ht="10.5">
      <c r="B278" s="75"/>
      <c r="C278" s="75"/>
      <c r="D278" s="76"/>
      <c r="E278" s="76"/>
      <c r="F278" s="76"/>
      <c r="G278" s="76"/>
      <c r="H278" s="76"/>
      <c r="I278" s="76"/>
      <c r="J278" s="76"/>
      <c r="K278" s="76"/>
    </row>
    <row r="279" spans="2:11" ht="10.5" customHeight="1" thickBot="1">
      <c r="B279" s="46" t="str">
        <f>'[9]do SSF narastająco'!B45</f>
        <v>Europa Śr.-Wsch.</v>
      </c>
      <c r="C279" s="46"/>
      <c r="D279" s="46"/>
      <c r="E279" s="46"/>
      <c r="F279" s="46"/>
      <c r="G279" s="46"/>
      <c r="H279" s="46"/>
      <c r="I279" s="46"/>
      <c r="J279" s="46"/>
      <c r="K279" s="47"/>
    </row>
    <row r="280" spans="2:11" ht="11.25" thickBot="1">
      <c r="B280" s="8"/>
      <c r="C280" s="8" t="s">
        <v>180</v>
      </c>
      <c r="D280" s="11">
        <f>'[6]16_SEGMENTY_1'!D260</f>
        <v>380.6</v>
      </c>
      <c r="E280" s="11">
        <f>'[6]16_SEGMENTY_1'!E260</f>
        <v>291.3</v>
      </c>
      <c r="F280" s="11">
        <f>'[6]16_SEGMENTY_1'!F260</f>
        <v>40</v>
      </c>
      <c r="G280" s="11">
        <f>'[6]16_SEGMENTY_1'!G260</f>
        <v>0</v>
      </c>
      <c r="H280" s="11">
        <f>'[6]16_SEGMENTY_1'!H260</f>
        <v>0</v>
      </c>
      <c r="I280" s="11">
        <f>'[6]16_SEGMENTY_1'!I260</f>
        <v>0</v>
      </c>
      <c r="J280" s="11">
        <f>'[6]16_SEGMENTY_1'!J260</f>
        <v>711.9</v>
      </c>
      <c r="K280" s="11">
        <f>'[6]16_SEGMENTY_1'!K260</f>
        <v>29.170435695616</v>
      </c>
    </row>
    <row r="281" spans="2:11" ht="11.25" thickBot="1">
      <c r="B281" s="8"/>
      <c r="C281" s="8" t="s">
        <v>181</v>
      </c>
      <c r="D281" s="11">
        <f>'[6]16_SEGMENTY_1'!D261</f>
        <v>0</v>
      </c>
      <c r="E281" s="11">
        <f>'[6]16_SEGMENTY_1'!E261</f>
        <v>0</v>
      </c>
      <c r="F281" s="11">
        <f>'[6]16_SEGMENTY_1'!F261</f>
        <v>0</v>
      </c>
      <c r="G281" s="11">
        <f>'[6]16_SEGMENTY_1'!G261</f>
        <v>0</v>
      </c>
      <c r="H281" s="11">
        <f>'[6]16_SEGMENTY_1'!H261</f>
        <v>0</v>
      </c>
      <c r="I281" s="11">
        <f>'[6]16_SEGMENTY_1'!I261</f>
        <v>0</v>
      </c>
      <c r="J281" s="11">
        <f>'[6]16_SEGMENTY_1'!J261</f>
        <v>0</v>
      </c>
      <c r="K281" s="11">
        <f>'[6]16_SEGMENTY_1'!K261</f>
        <v>0</v>
      </c>
    </row>
    <row r="282" spans="2:11" ht="10.5" customHeight="1" thickBot="1">
      <c r="B282" s="55" t="s">
        <v>182</v>
      </c>
      <c r="C282" s="56"/>
      <c r="D282" s="57">
        <f>'[6]16_SEGMENTY_1'!D262</f>
        <v>380.6</v>
      </c>
      <c r="E282" s="57">
        <f>'[6]16_SEGMENTY_1'!E262</f>
        <v>291.3</v>
      </c>
      <c r="F282" s="57">
        <f>'[6]16_SEGMENTY_1'!F262</f>
        <v>40</v>
      </c>
      <c r="G282" s="57">
        <f>'[6]16_SEGMENTY_1'!G262</f>
        <v>0</v>
      </c>
      <c r="H282" s="57">
        <f>'[6]16_SEGMENTY_1'!H262</f>
        <v>0</v>
      </c>
      <c r="I282" s="57">
        <f>'[6]16_SEGMENTY_1'!I262</f>
        <v>0</v>
      </c>
      <c r="J282" s="57">
        <f>'[6]16_SEGMENTY_1'!J262</f>
        <v>711.9</v>
      </c>
      <c r="K282" s="57">
        <f>'[6]16_SEGMENTY_1'!K262</f>
        <v>29.170435695616</v>
      </c>
    </row>
    <row r="283" spans="2:11" ht="10.5">
      <c r="B283" s="58"/>
      <c r="C283" s="58"/>
      <c r="D283" s="58"/>
      <c r="E283" s="58"/>
      <c r="F283" s="58"/>
      <c r="G283" s="58"/>
      <c r="H283" s="58"/>
      <c r="I283" s="58"/>
      <c r="J283" s="58"/>
      <c r="K283" s="58"/>
    </row>
    <row r="284" spans="2:11" ht="10.5" customHeight="1" thickBot="1">
      <c r="B284" s="59" t="s">
        <v>5</v>
      </c>
      <c r="C284" s="60"/>
      <c r="D284" s="57">
        <f>'[6]16_SEGMENTY_1'!D264</f>
        <v>209.2</v>
      </c>
      <c r="E284" s="57">
        <f>'[6]16_SEGMENTY_1'!E264</f>
        <v>132.4</v>
      </c>
      <c r="F284" s="57">
        <f>'[6]16_SEGMENTY_1'!F264</f>
        <v>16</v>
      </c>
      <c r="G284" s="57">
        <f>'[6]16_SEGMENTY_1'!G264</f>
        <v>0</v>
      </c>
      <c r="H284" s="57">
        <f>'[6]16_SEGMENTY_1'!H264</f>
        <v>0</v>
      </c>
      <c r="I284" s="57">
        <f>'[6]16_SEGMENTY_1'!I264</f>
        <v>0</v>
      </c>
      <c r="J284" s="57">
        <f>'[6]16_SEGMENTY_1'!J264</f>
        <v>357.6</v>
      </c>
      <c r="K284" s="57">
        <f>'[6]16_SEGMENTY_1'!K264</f>
        <v>12.547763398610799</v>
      </c>
    </row>
    <row r="285" spans="2:11" ht="21.75" thickBot="1">
      <c r="B285" s="8"/>
      <c r="C285" s="8" t="s">
        <v>183</v>
      </c>
      <c r="D285" s="61">
        <f>'[6]16_SEGMENTY_1'!D265</f>
        <v>0.54965843405149795</v>
      </c>
      <c r="E285" s="61">
        <f>'[6]16_SEGMENTY_1'!E265</f>
        <v>0.45451424648129102</v>
      </c>
      <c r="F285" s="61">
        <f>'[6]16_SEGMENTY_1'!F265</f>
        <v>0.4</v>
      </c>
      <c r="G285" s="61" t="str">
        <f>'[6]16_SEGMENTY_1'!G265</f>
        <v>-</v>
      </c>
      <c r="H285" s="61" t="str">
        <f>'[6]16_SEGMENTY_1'!H265</f>
        <v>-</v>
      </c>
      <c r="I285" s="61" t="str">
        <f>'[6]16_SEGMENTY_1'!I265</f>
        <v>-</v>
      </c>
      <c r="J285" s="61">
        <f>'[6]16_SEGMENTY_1'!J265</f>
        <v>0.50231774125579398</v>
      </c>
      <c r="K285" s="61">
        <f>'[6]16_SEGMENTY_1'!K265</f>
        <v>0.43015344472542599</v>
      </c>
    </row>
    <row r="286" spans="2:11" ht="10.5" hidden="1" customHeight="1">
      <c r="B286" s="62" t="str">
        <f>'[9]do SSF narastająco'!A52</f>
        <v>Koszty punktów handlu</v>
      </c>
      <c r="C286" s="62"/>
      <c r="D286" s="63">
        <f>'[8]16_SEGMENTY_1'!D229</f>
        <v>-560</v>
      </c>
      <c r="E286" s="63">
        <f>'[8]16_SEGMENTY_1'!E229</f>
        <v>0</v>
      </c>
      <c r="F286" s="63">
        <f>'[8]16_SEGMENTY_1'!F229</f>
        <v>0</v>
      </c>
      <c r="G286" s="63">
        <f>'[8]16_SEGMENTY_1'!G229</f>
        <v>0</v>
      </c>
      <c r="H286" s="63">
        <f>'[8]16_SEGMENTY_1'!I229</f>
        <v>0</v>
      </c>
      <c r="I286" s="63">
        <f>'[8]16_SEGMENTY_1'!J229</f>
        <v>0</v>
      </c>
      <c r="J286" s="63">
        <f>'[8]16_SEGMENTY_1'!K229</f>
        <v>-560</v>
      </c>
      <c r="K286" s="63">
        <f>'[8]16_SEGMENTY_1'!L229</f>
        <v>0</v>
      </c>
    </row>
    <row r="287" spans="2:11" ht="10.5" hidden="1" customHeight="1">
      <c r="B287" s="62" t="str">
        <f>'[9]do SSF narastająco'!A53</f>
        <v>Pozostałe koszty sprzedaży</v>
      </c>
      <c r="C287" s="62"/>
      <c r="D287" s="63">
        <f>'[8]16_SEGMENTY_1'!D230</f>
        <v>-183.2</v>
      </c>
      <c r="E287" s="63">
        <f>'[8]16_SEGMENTY_1'!E230</f>
        <v>-267.8</v>
      </c>
      <c r="F287" s="63">
        <f>'[8]16_SEGMENTY_1'!F230</f>
        <v>-35.299999999999997</v>
      </c>
      <c r="G287" s="63">
        <f>'[8]16_SEGMENTY_1'!G230</f>
        <v>0</v>
      </c>
      <c r="H287" s="63">
        <f>'[8]16_SEGMENTY_1'!I230</f>
        <v>0</v>
      </c>
      <c r="I287" s="63">
        <f>'[8]16_SEGMENTY_1'!J230</f>
        <v>0</v>
      </c>
      <c r="J287" s="63">
        <f>'[8]16_SEGMENTY_1'!K230</f>
        <v>-486.3</v>
      </c>
      <c r="K287" s="63">
        <f>'[8]16_SEGMENTY_1'!L230</f>
        <v>0</v>
      </c>
    </row>
    <row r="288" spans="2:11" ht="11.1" customHeight="1" thickBot="1">
      <c r="B288" s="55" t="s">
        <v>184</v>
      </c>
      <c r="C288" s="56"/>
      <c r="D288" s="57">
        <f>'[6]16_SEGMENTY_1'!D266</f>
        <v>24.2</v>
      </c>
      <c r="E288" s="57">
        <f>'[6]16_SEGMENTY_1'!E266</f>
        <v>43.9</v>
      </c>
      <c r="F288" s="57">
        <f>'[6]16_SEGMENTY_1'!F266</f>
        <v>3.1</v>
      </c>
      <c r="G288" s="57">
        <f>'[6]16_SEGMENTY_1'!G266</f>
        <v>0</v>
      </c>
      <c r="H288" s="57">
        <f>'[6]16_SEGMENTY_1'!H266</f>
        <v>0</v>
      </c>
      <c r="I288" s="57">
        <f>'[6]16_SEGMENTY_1'!I266</f>
        <v>0</v>
      </c>
      <c r="J288" s="57">
        <f>'[6]16_SEGMENTY_1'!J266</f>
        <v>71.2</v>
      </c>
      <c r="K288" s="57">
        <f>'[6]16_SEGMENTY_1'!K266</f>
        <v>6.4477633986107499</v>
      </c>
    </row>
    <row r="289" spans="2:11" ht="11.25" thickBot="1">
      <c r="B289" s="58"/>
      <c r="C289" s="58"/>
      <c r="D289" s="58"/>
      <c r="E289" s="58"/>
      <c r="F289" s="58"/>
      <c r="G289" s="58"/>
      <c r="H289" s="58"/>
      <c r="I289" s="58"/>
      <c r="J289" s="58"/>
      <c r="K289" s="58"/>
    </row>
    <row r="290" spans="2:11" ht="10.5" customHeight="1" thickBot="1">
      <c r="B290" s="73" t="s">
        <v>200</v>
      </c>
      <c r="C290" s="73"/>
      <c r="D290" s="73"/>
      <c r="E290" s="73"/>
      <c r="F290" s="73"/>
      <c r="G290" s="73"/>
      <c r="H290" s="73"/>
      <c r="I290" s="73"/>
      <c r="J290" s="73"/>
      <c r="K290" s="74"/>
    </row>
    <row r="291" spans="2:11" ht="21.75" thickBot="1">
      <c r="B291" s="8"/>
      <c r="C291" s="8" t="s">
        <v>193</v>
      </c>
      <c r="D291" s="7">
        <f>'[6]16_SEGMENTY_1'!D269</f>
        <v>-42.980079637863398</v>
      </c>
      <c r="E291" s="7">
        <f>'[6]16_SEGMENTY_1'!E269</f>
        <v>-4.3</v>
      </c>
      <c r="F291" s="7">
        <f>'[6]16_SEGMENTY_1'!F269</f>
        <v>-0.6</v>
      </c>
      <c r="G291" s="7">
        <f>'[6]16_SEGMENTY_1'!G269</f>
        <v>0</v>
      </c>
      <c r="H291" s="7">
        <f>'[6]16_SEGMENTY_1'!H269</f>
        <v>0</v>
      </c>
      <c r="I291" s="7">
        <f>'[6]16_SEGMENTY_1'!I269</f>
        <v>0</v>
      </c>
      <c r="J291" s="7">
        <f>'[6]16_SEGMENTY_1'!J269</f>
        <v>-47.880079637863403</v>
      </c>
      <c r="K291" s="7">
        <f>'[6]16_SEGMENTY_1'!K269</f>
        <v>-7.7199203621366097</v>
      </c>
    </row>
    <row r="292" spans="2:11" ht="10.5">
      <c r="B292" s="75"/>
      <c r="C292" s="75"/>
      <c r="D292" s="76"/>
      <c r="E292" s="76"/>
      <c r="F292" s="76"/>
      <c r="G292" s="76"/>
      <c r="H292" s="76"/>
      <c r="I292" s="76"/>
      <c r="J292" s="76"/>
      <c r="K292" s="76"/>
    </row>
    <row r="293" spans="2:11" ht="10.5" customHeight="1" thickBot="1">
      <c r="B293" s="46" t="str">
        <f>'[9]do SSF narastająco'!B85</f>
        <v>Europa Zachodnia</v>
      </c>
      <c r="C293" s="46"/>
      <c r="D293" s="46"/>
      <c r="E293" s="46"/>
      <c r="F293" s="46"/>
      <c r="G293" s="46"/>
      <c r="H293" s="46"/>
      <c r="I293" s="46"/>
      <c r="J293" s="46"/>
      <c r="K293" s="47"/>
    </row>
    <row r="294" spans="2:11" ht="11.25" thickBot="1">
      <c r="B294" s="8"/>
      <c r="C294" s="8" t="s">
        <v>180</v>
      </c>
      <c r="D294" s="11">
        <f>'[6]16_SEGMENTY_1'!D272</f>
        <v>45.5</v>
      </c>
      <c r="E294" s="11">
        <f>'[6]16_SEGMENTY_1'!E272</f>
        <v>153.1</v>
      </c>
      <c r="F294" s="11">
        <f>'[6]16_SEGMENTY_1'!F272</f>
        <v>18.399999999999999</v>
      </c>
      <c r="G294" s="11">
        <f>'[6]16_SEGMENTY_1'!G272</f>
        <v>0</v>
      </c>
      <c r="H294" s="11">
        <f>'[6]16_SEGMENTY_1'!H272</f>
        <v>0</v>
      </c>
      <c r="I294" s="11">
        <f>'[6]16_SEGMENTY_1'!I272</f>
        <v>0</v>
      </c>
      <c r="J294" s="11">
        <f>'[6]16_SEGMENTY_1'!J272</f>
        <v>217</v>
      </c>
      <c r="K294" s="11">
        <f>'[6]16_SEGMENTY_1'!K272</f>
        <v>30.3</v>
      </c>
    </row>
    <row r="295" spans="2:11" ht="11.25" thickBot="1">
      <c r="B295" s="8"/>
      <c r="C295" s="8" t="s">
        <v>181</v>
      </c>
      <c r="D295" s="11">
        <f>'[6]16_SEGMENTY_1'!D273</f>
        <v>0</v>
      </c>
      <c r="E295" s="11">
        <f>'[6]16_SEGMENTY_1'!E273</f>
        <v>0</v>
      </c>
      <c r="F295" s="11">
        <f>'[6]16_SEGMENTY_1'!F273</f>
        <v>0</v>
      </c>
      <c r="G295" s="11">
        <f>'[6]16_SEGMENTY_1'!G273</f>
        <v>0</v>
      </c>
      <c r="H295" s="11">
        <f>'[6]16_SEGMENTY_1'!H273</f>
        <v>0</v>
      </c>
      <c r="I295" s="11">
        <f>'[6]16_SEGMENTY_1'!I273</f>
        <v>0</v>
      </c>
      <c r="J295" s="11">
        <f>'[6]16_SEGMENTY_1'!J273</f>
        <v>0</v>
      </c>
      <c r="K295" s="11">
        <f>'[6]16_SEGMENTY_1'!K273</f>
        <v>0</v>
      </c>
    </row>
    <row r="296" spans="2:11" ht="10.5" customHeight="1" thickBot="1">
      <c r="B296" s="55" t="s">
        <v>182</v>
      </c>
      <c r="C296" s="56"/>
      <c r="D296" s="57">
        <f>'[6]16_SEGMENTY_1'!D274</f>
        <v>45.5</v>
      </c>
      <c r="E296" s="57">
        <f>'[6]16_SEGMENTY_1'!E274</f>
        <v>153.1</v>
      </c>
      <c r="F296" s="57">
        <f>'[6]16_SEGMENTY_1'!F274</f>
        <v>18.399999999999999</v>
      </c>
      <c r="G296" s="57">
        <f>'[6]16_SEGMENTY_1'!G274</f>
        <v>0</v>
      </c>
      <c r="H296" s="57">
        <f>'[6]16_SEGMENTY_1'!H274</f>
        <v>0</v>
      </c>
      <c r="I296" s="57">
        <f>'[6]16_SEGMENTY_1'!I274</f>
        <v>0</v>
      </c>
      <c r="J296" s="57">
        <f>'[6]16_SEGMENTY_1'!J274</f>
        <v>217</v>
      </c>
      <c r="K296" s="57">
        <f>'[6]16_SEGMENTY_1'!K274</f>
        <v>30.3</v>
      </c>
    </row>
    <row r="297" spans="2:11" ht="10.5">
      <c r="B297" s="58"/>
      <c r="C297" s="58"/>
      <c r="D297" s="58"/>
      <c r="E297" s="58"/>
      <c r="F297" s="58"/>
      <c r="G297" s="58"/>
      <c r="H297" s="58"/>
      <c r="I297" s="58"/>
      <c r="J297" s="58"/>
      <c r="K297" s="58"/>
    </row>
    <row r="298" spans="2:11" ht="10.5" customHeight="1" thickBot="1">
      <c r="B298" s="59" t="s">
        <v>5</v>
      </c>
      <c r="C298" s="60"/>
      <c r="D298" s="57">
        <f>'[6]16_SEGMENTY_1'!D276</f>
        <v>19.5</v>
      </c>
      <c r="E298" s="57">
        <f>'[6]16_SEGMENTY_1'!E276</f>
        <v>73.900000000000006</v>
      </c>
      <c r="F298" s="57">
        <f>'[6]16_SEGMENTY_1'!F276</f>
        <v>8</v>
      </c>
      <c r="G298" s="57">
        <f>'[6]16_SEGMENTY_1'!G276</f>
        <v>0</v>
      </c>
      <c r="H298" s="57">
        <f>'[6]16_SEGMENTY_1'!H276</f>
        <v>0</v>
      </c>
      <c r="I298" s="57">
        <f>'[6]16_SEGMENTY_1'!I276</f>
        <v>0</v>
      </c>
      <c r="J298" s="57">
        <f>'[6]16_SEGMENTY_1'!J276</f>
        <v>101.4</v>
      </c>
      <c r="K298" s="57">
        <f>'[6]16_SEGMENTY_1'!K276</f>
        <v>6.8</v>
      </c>
    </row>
    <row r="299" spans="2:11" ht="21.75" thickBot="1">
      <c r="B299" s="8"/>
      <c r="C299" s="8" t="s">
        <v>183</v>
      </c>
      <c r="D299" s="61">
        <f>'[6]16_SEGMENTY_1'!D277</f>
        <v>0.42857142857142899</v>
      </c>
      <c r="E299" s="61">
        <f>'[6]16_SEGMENTY_1'!E277</f>
        <v>0.48269105160026099</v>
      </c>
      <c r="F299" s="61">
        <f>'[6]16_SEGMENTY_1'!F277</f>
        <v>0.434782608695652</v>
      </c>
      <c r="G299" s="61" t="str">
        <f>'[6]16_SEGMENTY_1'!G277</f>
        <v>-</v>
      </c>
      <c r="H299" s="61" t="str">
        <f>'[6]16_SEGMENTY_1'!H277</f>
        <v>-</v>
      </c>
      <c r="I299" s="61" t="str">
        <f>'[6]16_SEGMENTY_1'!I277</f>
        <v>-</v>
      </c>
      <c r="J299" s="61">
        <f>'[6]16_SEGMENTY_1'!J277</f>
        <v>0.46728110599078299</v>
      </c>
      <c r="K299" s="61">
        <f>'[6]16_SEGMENTY_1'!K277</f>
        <v>0.224422442244225</v>
      </c>
    </row>
    <row r="300" spans="2:11" ht="10.5" hidden="1" customHeight="1">
      <c r="B300" s="62" t="str">
        <f>'[9]do SSF narastająco'!A92</f>
        <v>Koszty punktów handlu</v>
      </c>
      <c r="C300" s="62"/>
      <c r="D300" s="63">
        <f>'[8]16_SEGMENTY_1'!D249</f>
        <v>-99.7</v>
      </c>
      <c r="E300" s="63">
        <f>'[8]16_SEGMENTY_1'!E249</f>
        <v>0</v>
      </c>
      <c r="F300" s="63">
        <f>'[8]16_SEGMENTY_1'!F249</f>
        <v>0</v>
      </c>
      <c r="G300" s="63">
        <f>'[8]16_SEGMENTY_1'!G249</f>
        <v>0</v>
      </c>
      <c r="H300" s="63">
        <f>'[8]16_SEGMENTY_1'!I249</f>
        <v>0</v>
      </c>
      <c r="I300" s="63">
        <f>'[8]16_SEGMENTY_1'!J249</f>
        <v>0</v>
      </c>
      <c r="J300" s="63">
        <f>'[8]16_SEGMENTY_1'!K249</f>
        <v>-99.7</v>
      </c>
      <c r="K300" s="63">
        <f>'[8]16_SEGMENTY_1'!L249</f>
        <v>-171.4</v>
      </c>
    </row>
    <row r="301" spans="2:11" ht="10.5" hidden="1" customHeight="1">
      <c r="B301" s="62" t="str">
        <f>'[9]do SSF narastająco'!A93</f>
        <v>Pozostałe koszty sprzedaży</v>
      </c>
      <c r="C301" s="62"/>
      <c r="D301" s="63">
        <f>'[8]16_SEGMENTY_1'!D250</f>
        <v>-21.9</v>
      </c>
      <c r="E301" s="63">
        <f>'[8]16_SEGMENTY_1'!E250</f>
        <v>-189.4</v>
      </c>
      <c r="F301" s="63">
        <f>'[8]16_SEGMENTY_1'!F250</f>
        <v>-11.5</v>
      </c>
      <c r="G301" s="63">
        <f>'[8]16_SEGMENTY_1'!G250</f>
        <v>0</v>
      </c>
      <c r="H301" s="63">
        <f>'[8]16_SEGMENTY_1'!I250</f>
        <v>0</v>
      </c>
      <c r="I301" s="63">
        <f>'[8]16_SEGMENTY_1'!J250</f>
        <v>0</v>
      </c>
      <c r="J301" s="63">
        <f>'[8]16_SEGMENTY_1'!K250</f>
        <v>-222.8</v>
      </c>
      <c r="K301" s="63">
        <f>'[8]16_SEGMENTY_1'!L250</f>
        <v>-41.1</v>
      </c>
    </row>
    <row r="302" spans="2:11" ht="11.1" customHeight="1" thickBot="1">
      <c r="B302" s="55" t="s">
        <v>184</v>
      </c>
      <c r="C302" s="56"/>
      <c r="D302" s="57">
        <f>'[6]16_SEGMENTY_1'!D278</f>
        <v>-26.2</v>
      </c>
      <c r="E302" s="57">
        <f>'[6]16_SEGMENTY_1'!E278</f>
        <v>14</v>
      </c>
      <c r="F302" s="57">
        <f>'[6]16_SEGMENTY_1'!F278</f>
        <v>1.3</v>
      </c>
      <c r="G302" s="57">
        <f>'[6]16_SEGMENTY_1'!G278</f>
        <v>0</v>
      </c>
      <c r="H302" s="57">
        <f>'[6]16_SEGMENTY_1'!H278</f>
        <v>0</v>
      </c>
      <c r="I302" s="57">
        <f>'[6]16_SEGMENTY_1'!I278</f>
        <v>0</v>
      </c>
      <c r="J302" s="57">
        <f>'[6]16_SEGMENTY_1'!J278</f>
        <v>-10.9</v>
      </c>
      <c r="K302" s="57">
        <f>'[6]16_SEGMENTY_1'!K278</f>
        <v>6.8</v>
      </c>
    </row>
    <row r="303" spans="2:11" ht="11.25" thickBot="1">
      <c r="B303" s="58"/>
      <c r="C303" s="58"/>
      <c r="D303" s="58"/>
      <c r="E303" s="58"/>
      <c r="F303" s="58"/>
      <c r="G303" s="58"/>
      <c r="H303" s="58"/>
      <c r="I303" s="58"/>
      <c r="J303" s="58"/>
      <c r="K303" s="58"/>
    </row>
    <row r="304" spans="2:11" ht="10.5" customHeight="1" thickBot="1">
      <c r="B304" s="73" t="s">
        <v>200</v>
      </c>
      <c r="C304" s="73"/>
      <c r="D304" s="73"/>
      <c r="E304" s="73"/>
      <c r="F304" s="73"/>
      <c r="G304" s="73"/>
      <c r="H304" s="73"/>
      <c r="I304" s="73"/>
      <c r="J304" s="73"/>
      <c r="K304" s="74"/>
    </row>
    <row r="305" spans="2:11" ht="21.75" thickBot="1">
      <c r="B305" s="8"/>
      <c r="C305" s="8" t="s">
        <v>193</v>
      </c>
      <c r="D305" s="7">
        <f>'[6]16_SEGMENTY_1'!D281</f>
        <v>-1.8</v>
      </c>
      <c r="E305" s="7">
        <f>'[6]16_SEGMENTY_1'!E281</f>
        <v>-2.2000000000000002</v>
      </c>
      <c r="F305" s="7">
        <f>'[6]16_SEGMENTY_1'!F281</f>
        <v>-0.3</v>
      </c>
      <c r="G305" s="7">
        <f>'[6]16_SEGMENTY_1'!G281</f>
        <v>0</v>
      </c>
      <c r="H305" s="7">
        <f>'[6]16_SEGMENTY_1'!H281</f>
        <v>0</v>
      </c>
      <c r="I305" s="7">
        <f>'[6]16_SEGMENTY_1'!I281</f>
        <v>0</v>
      </c>
      <c r="J305" s="7">
        <f>'[6]16_SEGMENTY_1'!J281</f>
        <v>-4.3</v>
      </c>
      <c r="K305" s="7">
        <f>'[6]16_SEGMENTY_1'!K281</f>
        <v>0</v>
      </c>
    </row>
    <row r="306" spans="2:11"/>
  </sheetData>
  <mergeCells count="164">
    <mergeCell ref="B296:C296"/>
    <mergeCell ref="B298:C298"/>
    <mergeCell ref="B300:C300"/>
    <mergeCell ref="B301:C301"/>
    <mergeCell ref="B302:C302"/>
    <mergeCell ref="B304:K304"/>
    <mergeCell ref="B284:C284"/>
    <mergeCell ref="B286:C286"/>
    <mergeCell ref="B287:C287"/>
    <mergeCell ref="B288:C288"/>
    <mergeCell ref="B290:K290"/>
    <mergeCell ref="B293:K293"/>
    <mergeCell ref="B272:C272"/>
    <mergeCell ref="B273:C273"/>
    <mergeCell ref="B274:C274"/>
    <mergeCell ref="B276:K276"/>
    <mergeCell ref="B279:K279"/>
    <mergeCell ref="B282:C282"/>
    <mergeCell ref="B259:C259"/>
    <mergeCell ref="B260:C260"/>
    <mergeCell ref="B262:K262"/>
    <mergeCell ref="B265:K265"/>
    <mergeCell ref="B268:C268"/>
    <mergeCell ref="B270:C270"/>
    <mergeCell ref="K248:K250"/>
    <mergeCell ref="B249:C250"/>
    <mergeCell ref="B251:K251"/>
    <mergeCell ref="B254:C254"/>
    <mergeCell ref="B256:C256"/>
    <mergeCell ref="B258:C258"/>
    <mergeCell ref="D234:K234"/>
    <mergeCell ref="B241:K241"/>
    <mergeCell ref="B248:C248"/>
    <mergeCell ref="D248:D249"/>
    <mergeCell ref="E248:E249"/>
    <mergeCell ref="F248:F249"/>
    <mergeCell ref="G248:G250"/>
    <mergeCell ref="H248:H250"/>
    <mergeCell ref="I248:I250"/>
    <mergeCell ref="J248:J250"/>
    <mergeCell ref="B226:C226"/>
    <mergeCell ref="B228:C228"/>
    <mergeCell ref="B230:C230"/>
    <mergeCell ref="B231:C231"/>
    <mergeCell ref="B232:C232"/>
    <mergeCell ref="B234:C234"/>
    <mergeCell ref="B210:C210"/>
    <mergeCell ref="B211:C211"/>
    <mergeCell ref="B213:C213"/>
    <mergeCell ref="D213:K213"/>
    <mergeCell ref="B220:K220"/>
    <mergeCell ref="B223:K223"/>
    <mergeCell ref="D192:K192"/>
    <mergeCell ref="B199:K199"/>
    <mergeCell ref="B202:K202"/>
    <mergeCell ref="B205:C205"/>
    <mergeCell ref="B207:C207"/>
    <mergeCell ref="B209:C209"/>
    <mergeCell ref="B184:C184"/>
    <mergeCell ref="B186:C186"/>
    <mergeCell ref="B188:C188"/>
    <mergeCell ref="B189:C189"/>
    <mergeCell ref="B190:C190"/>
    <mergeCell ref="B192:C192"/>
    <mergeCell ref="B167:C167"/>
    <mergeCell ref="B169:C169"/>
    <mergeCell ref="B171:C171"/>
    <mergeCell ref="D171:K171"/>
    <mergeCell ref="B178:K178"/>
    <mergeCell ref="B181:K181"/>
    <mergeCell ref="I159:I161"/>
    <mergeCell ref="J159:J161"/>
    <mergeCell ref="K159:K161"/>
    <mergeCell ref="B160:C161"/>
    <mergeCell ref="B162:K162"/>
    <mergeCell ref="B165:C165"/>
    <mergeCell ref="B159:C159"/>
    <mergeCell ref="D159:D160"/>
    <mergeCell ref="E159:E160"/>
    <mergeCell ref="F159:F160"/>
    <mergeCell ref="G159:G161"/>
    <mergeCell ref="H159:H161"/>
    <mergeCell ref="B140:K140"/>
    <mergeCell ref="B144:K144"/>
    <mergeCell ref="B147:C147"/>
    <mergeCell ref="B149:C149"/>
    <mergeCell ref="B151:C151"/>
    <mergeCell ref="B153:K153"/>
    <mergeCell ref="B128:K128"/>
    <mergeCell ref="B131:C131"/>
    <mergeCell ref="B133:C133"/>
    <mergeCell ref="B135:C135"/>
    <mergeCell ref="B136:C136"/>
    <mergeCell ref="B137:C137"/>
    <mergeCell ref="B116:C116"/>
    <mergeCell ref="B118:C118"/>
    <mergeCell ref="B120:C120"/>
    <mergeCell ref="B121:C121"/>
    <mergeCell ref="B122:C122"/>
    <mergeCell ref="B125:K125"/>
    <mergeCell ref="B103:C103"/>
    <mergeCell ref="B105:C105"/>
    <mergeCell ref="B106:C106"/>
    <mergeCell ref="B107:C107"/>
    <mergeCell ref="B110:K110"/>
    <mergeCell ref="B113:K113"/>
    <mergeCell ref="I95:I97"/>
    <mergeCell ref="J95:J97"/>
    <mergeCell ref="K95:K97"/>
    <mergeCell ref="B96:C97"/>
    <mergeCell ref="B98:K98"/>
    <mergeCell ref="B101:C101"/>
    <mergeCell ref="B80:C80"/>
    <mergeCell ref="B82:C82"/>
    <mergeCell ref="D82:K82"/>
    <mergeCell ref="B89:K89"/>
    <mergeCell ref="B95:C95"/>
    <mergeCell ref="D95:D96"/>
    <mergeCell ref="E95:E96"/>
    <mergeCell ref="F95:F96"/>
    <mergeCell ref="G95:G96"/>
    <mergeCell ref="H95:H97"/>
    <mergeCell ref="B68:K68"/>
    <mergeCell ref="B71:K71"/>
    <mergeCell ref="B74:C74"/>
    <mergeCell ref="B76:C76"/>
    <mergeCell ref="B78:C78"/>
    <mergeCell ref="B79:C79"/>
    <mergeCell ref="B54:C54"/>
    <mergeCell ref="B56:C56"/>
    <mergeCell ref="B57:C57"/>
    <mergeCell ref="B58:C58"/>
    <mergeCell ref="B61:C61"/>
    <mergeCell ref="D61:K61"/>
    <mergeCell ref="B36:C36"/>
    <mergeCell ref="B39:C39"/>
    <mergeCell ref="D39:K39"/>
    <mergeCell ref="B46:K46"/>
    <mergeCell ref="B49:K49"/>
    <mergeCell ref="B52:C52"/>
    <mergeCell ref="B24:K24"/>
    <mergeCell ref="B27:K27"/>
    <mergeCell ref="B30:C30"/>
    <mergeCell ref="B32:C32"/>
    <mergeCell ref="B34:C34"/>
    <mergeCell ref="B35:C35"/>
    <mergeCell ref="B10:C10"/>
    <mergeCell ref="B12:C12"/>
    <mergeCell ref="B13:C13"/>
    <mergeCell ref="B14:C14"/>
    <mergeCell ref="B17:C17"/>
    <mergeCell ref="D17:K17"/>
    <mergeCell ref="I2:I4"/>
    <mergeCell ref="J2:J4"/>
    <mergeCell ref="K2:K4"/>
    <mergeCell ref="B3:C4"/>
    <mergeCell ref="B5:K5"/>
    <mergeCell ref="B8:C8"/>
    <mergeCell ref="B2:C2"/>
    <mergeCell ref="D2:D3"/>
    <mergeCell ref="E2:E3"/>
    <mergeCell ref="F2:F3"/>
    <mergeCell ref="G2:G3"/>
    <mergeCell ref="H2:H4"/>
  </mergeCells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B3A3-4C1F-4F37-963E-0CD5853DE18A}">
  <dimension ref="A1:S60"/>
  <sheetViews>
    <sheetView showGridLines="0" zoomScale="110" zoomScaleNormal="110" workbookViewId="0">
      <selection activeCell="H59" sqref="H59"/>
    </sheetView>
  </sheetViews>
  <sheetFormatPr defaultColWidth="0" defaultRowHeight="15" zeroHeight="1"/>
  <cols>
    <col min="1" max="1" width="4.28515625" customWidth="1"/>
    <col min="2" max="2" width="35.85546875" style="14" customWidth="1"/>
    <col min="3" max="3" width="9.28515625" customWidth="1"/>
    <col min="4" max="4" width="12.42578125" customWidth="1"/>
    <col min="5" max="5" width="10.140625" customWidth="1"/>
    <col min="6" max="6" width="9.5703125" customWidth="1"/>
    <col min="7" max="7" width="7.5703125" customWidth="1"/>
    <col min="8" max="8" width="9.7109375" customWidth="1"/>
    <col min="9" max="9" width="9.5703125" customWidth="1"/>
    <col min="10" max="14" width="8.85546875" hidden="1"/>
    <col min="20" max="16384" width="8.85546875" hidden="1"/>
  </cols>
  <sheetData>
    <row r="1" spans="2:9">
      <c r="B1" s="82"/>
      <c r="C1" s="83"/>
      <c r="D1" s="83"/>
      <c r="E1" s="83"/>
      <c r="F1" s="83"/>
      <c r="G1" s="83"/>
      <c r="H1" s="83"/>
      <c r="I1" s="83"/>
    </row>
    <row r="2" spans="2:9">
      <c r="B2" s="82"/>
      <c r="C2" s="83"/>
      <c r="D2" s="84"/>
      <c r="E2" s="83"/>
      <c r="F2" s="83"/>
      <c r="G2" s="84"/>
      <c r="H2" s="83"/>
      <c r="I2" s="83"/>
    </row>
    <row r="3" spans="2:9" ht="14.85" customHeight="1" thickBot="1">
      <c r="B3" s="49"/>
      <c r="C3" s="85" t="s">
        <v>203</v>
      </c>
      <c r="D3" s="86"/>
      <c r="E3" s="53"/>
      <c r="F3" s="85" t="s">
        <v>198</v>
      </c>
      <c r="G3" s="86"/>
      <c r="H3" s="53"/>
    </row>
    <row r="4" spans="2:9" ht="14.85" customHeight="1" thickBot="1">
      <c r="B4" s="49"/>
      <c r="C4" s="85" t="str">
        <f>OkresBiezPodpis</f>
        <v>niebadane, przeglądane</v>
      </c>
      <c r="D4" s="86"/>
      <c r="E4" s="53"/>
      <c r="F4" s="85" t="str">
        <f>OkresPopPodpis</f>
        <v>niebadane, przeglądane, przekształcone*</v>
      </c>
      <c r="G4" s="86"/>
      <c r="H4" s="53"/>
    </row>
    <row r="5" spans="2:9" ht="39.75" thickBot="1">
      <c r="B5" s="53"/>
      <c r="C5" s="33" t="s">
        <v>204</v>
      </c>
      <c r="D5" s="33" t="s">
        <v>205</v>
      </c>
      <c r="E5" s="33" t="s">
        <v>206</v>
      </c>
      <c r="F5" s="33" t="s">
        <v>204</v>
      </c>
      <c r="G5" s="33" t="s">
        <v>205</v>
      </c>
      <c r="H5" s="33" t="s">
        <v>206</v>
      </c>
    </row>
    <row r="6" spans="2:9" ht="15.75" thickBot="1">
      <c r="B6" s="12" t="s">
        <v>180</v>
      </c>
      <c r="C6" s="11">
        <f>'[6]16_SEGMENTY_1A'!B6</f>
        <v>5761.63</v>
      </c>
      <c r="D6" s="11">
        <f>'[6]16_SEGMENTY_1A'!C6</f>
        <v>-1515.03</v>
      </c>
      <c r="E6" s="11">
        <f>'[6]16_SEGMENTY_1A'!D6</f>
        <v>4246.6000000000004</v>
      </c>
      <c r="F6" s="11">
        <f>'[6]16_SEGMENTY_1A'!E6</f>
        <v>4732.1000000000004</v>
      </c>
      <c r="G6" s="11">
        <f>'[6]16_SEGMENTY_1A'!F6</f>
        <v>-1354.6</v>
      </c>
      <c r="H6" s="11">
        <f>'[6]16_SEGMENTY_1A'!G6</f>
        <v>3377.5</v>
      </c>
    </row>
    <row r="7" spans="2:9" ht="15.75" thickBot="1">
      <c r="B7" s="12" t="s">
        <v>207</v>
      </c>
      <c r="C7" s="11">
        <f>'[6]16_SEGMENTY_1A'!B7</f>
        <v>0</v>
      </c>
      <c r="D7" s="11">
        <f>'[6]16_SEGMENTY_1A'!C7</f>
        <v>12.799999999999301</v>
      </c>
      <c r="E7" s="11">
        <f>'[6]16_SEGMENTY_1A'!D7</f>
        <v>12.795798666353001</v>
      </c>
      <c r="F7" s="11">
        <f>'[6]16_SEGMENTY_1A'!E7</f>
        <v>0</v>
      </c>
      <c r="G7" s="11">
        <f>'[6]16_SEGMENTY_1A'!F7</f>
        <v>76.000000000000497</v>
      </c>
      <c r="H7" s="11">
        <f>'[6]16_SEGMENTY_1A'!G7</f>
        <v>76.000000000000497</v>
      </c>
    </row>
    <row r="8" spans="2:9" ht="15.75" thickBot="1">
      <c r="B8" s="12" t="s">
        <v>208</v>
      </c>
      <c r="C8" s="11">
        <f>'[6]16_SEGMENTY_1A'!B8</f>
        <v>5761.63</v>
      </c>
      <c r="D8" s="11">
        <f>'[6]16_SEGMENTY_1A'!C8</f>
        <v>-1502.23</v>
      </c>
      <c r="E8" s="11">
        <f>'[6]16_SEGMENTY_1A'!D8</f>
        <v>4259.3957986663499</v>
      </c>
      <c r="F8" s="11">
        <f>'[6]16_SEGMENTY_1A'!E8</f>
        <v>4732.1000000000004</v>
      </c>
      <c r="G8" s="11">
        <f>'[6]16_SEGMENTY_1A'!F8</f>
        <v>-1278.5999999999999</v>
      </c>
      <c r="H8" s="11">
        <f>'[6]16_SEGMENTY_1A'!G8</f>
        <v>3453.5</v>
      </c>
    </row>
    <row r="9" spans="2:9" ht="15.75" thickBot="1">
      <c r="B9" s="12" t="s">
        <v>209</v>
      </c>
      <c r="C9" s="11">
        <v>-3709.4</v>
      </c>
      <c r="D9" s="11">
        <v>1502.2</v>
      </c>
      <c r="E9" s="11">
        <f>'[6]16_SEGMENTY_1A'!D9</f>
        <v>-2207.1999999999998</v>
      </c>
      <c r="F9" s="11">
        <v>-3162.6</v>
      </c>
      <c r="G9" s="11">
        <v>1354.6</v>
      </c>
      <c r="H9" s="11">
        <f>'[6]16_SEGMENTY_1A'!G9</f>
        <v>-1808</v>
      </c>
    </row>
    <row r="10" spans="2:9" ht="21" customHeight="1" thickBot="1">
      <c r="B10" s="12" t="s">
        <v>210</v>
      </c>
      <c r="C10" s="11">
        <f>'[6]16_SEGMENTY_1A'!B10</f>
        <v>0</v>
      </c>
      <c r="D10" s="11">
        <f>'[6]16_SEGMENTY_1A'!C10</f>
        <v>0</v>
      </c>
      <c r="E10" s="11">
        <f>D10</f>
        <v>0</v>
      </c>
      <c r="F10" s="11">
        <f>'[6]16_SEGMENTY_1A'!E10</f>
        <v>0</v>
      </c>
      <c r="G10" s="11">
        <f>-G7</f>
        <v>-76.000000000000497</v>
      </c>
      <c r="H10" s="11">
        <f>'[6]16_SEGMENTY_1A'!G10</f>
        <v>-76.000000000000497</v>
      </c>
    </row>
    <row r="11" spans="2:9" ht="15.75" thickBot="1">
      <c r="B11" s="87" t="s">
        <v>211</v>
      </c>
      <c r="C11" s="57">
        <v>2052.1999999999998</v>
      </c>
      <c r="D11" s="57">
        <v>0</v>
      </c>
      <c r="E11" s="57">
        <f>'[6]16_SEGMENTY_1A'!D11</f>
        <v>2052.1957986663501</v>
      </c>
      <c r="F11" s="57">
        <v>1569.5</v>
      </c>
      <c r="G11" s="57">
        <v>0</v>
      </c>
      <c r="H11" s="57">
        <f>'[6]16_SEGMENTY_1A'!G11</f>
        <v>1569.5</v>
      </c>
    </row>
    <row r="12" spans="2:9" ht="15.75" thickBot="1">
      <c r="B12" s="12" t="s">
        <v>212</v>
      </c>
      <c r="C12" s="11">
        <f>'[6]16_SEGMENTY_1A'!B12</f>
        <v>-1789.4</v>
      </c>
      <c r="D12" s="11">
        <f>'[6]16_SEGMENTY_1A'!C12</f>
        <v>0</v>
      </c>
      <c r="E12" s="11">
        <f>'[6]16_SEGMENTY_1A'!D12</f>
        <v>-1789.4</v>
      </c>
      <c r="F12" s="11">
        <f>'[6]16_SEGMENTY_1A'!$E$12</f>
        <v>-1415.5</v>
      </c>
      <c r="G12" s="11">
        <f>'[6]16_SEGMENTY_1A'!F12</f>
        <v>0</v>
      </c>
      <c r="H12" s="11">
        <f>'[6]16_SEGMENTY_1A'!G12</f>
        <v>-1415.5</v>
      </c>
    </row>
    <row r="13" spans="2:9" ht="21.75" thickBot="1">
      <c r="B13" s="12" t="s">
        <v>213</v>
      </c>
      <c r="C13" s="11">
        <f>'[6]16_SEGMENTY_1A'!B13</f>
        <v>0</v>
      </c>
      <c r="D13" s="11">
        <f>'[6]16_SEGMENTY_1A'!C13</f>
        <v>0</v>
      </c>
      <c r="E13" s="11">
        <f>'[6]16_SEGMENTY_1A'!D13</f>
        <v>0</v>
      </c>
      <c r="F13" s="11">
        <f>'[6]16_SEGMENTY_1A'!E13</f>
        <v>0</v>
      </c>
      <c r="G13" s="11">
        <f>'[6]16_SEGMENTY_1A'!F13</f>
        <v>18.600000000000001</v>
      </c>
      <c r="H13" s="11">
        <f>'[6]16_SEGMENTY_1A'!G13</f>
        <v>18.600000000000001</v>
      </c>
    </row>
    <row r="14" spans="2:9" ht="15.75" thickBot="1">
      <c r="B14" s="87" t="s">
        <v>214</v>
      </c>
      <c r="C14" s="57">
        <v>262.8</v>
      </c>
      <c r="D14" s="57">
        <v>0</v>
      </c>
      <c r="E14" s="57">
        <f>'[6]16_SEGMENTY_1A'!D15</f>
        <v>262.79579866635203</v>
      </c>
      <c r="F14" s="57">
        <v>154</v>
      </c>
      <c r="G14" s="57">
        <v>18.600000000000001</v>
      </c>
      <c r="H14" s="57">
        <f>'[6]16_SEGMENTY_1A'!G15</f>
        <v>172.6</v>
      </c>
    </row>
    <row r="15" spans="2:9" ht="15.75" thickBot="1">
      <c r="B15" s="12" t="s">
        <v>7</v>
      </c>
      <c r="C15" s="11">
        <f>'[6]16_SEGMENTY_1A'!B16</f>
        <v>-185.7</v>
      </c>
      <c r="D15" s="11">
        <f>'[6]16_SEGMENTY_1A'!C16</f>
        <v>0</v>
      </c>
      <c r="E15" s="11">
        <f>'[6]16_SEGMENTY_1A'!D16</f>
        <v>-185.7</v>
      </c>
      <c r="F15" s="11">
        <f>'[6]16_SEGMENTY_1A'!E16</f>
        <v>-193.2</v>
      </c>
      <c r="G15" s="11">
        <f>'[6]16_SEGMENTY_1A'!F16</f>
        <v>0</v>
      </c>
      <c r="H15" s="11">
        <f>'[6]16_SEGMENTY_1A'!G16</f>
        <v>-193.2</v>
      </c>
    </row>
    <row r="16" spans="2:9" ht="15.75" thickBot="1">
      <c r="B16" s="12" t="s">
        <v>8</v>
      </c>
      <c r="C16" s="11">
        <f>'[6]16_SEGMENTY_1A'!B17</f>
        <v>27.1</v>
      </c>
      <c r="D16" s="11">
        <f>'[6]16_SEGMENTY_1A'!C17</f>
        <v>0</v>
      </c>
      <c r="E16" s="11">
        <f>'[6]16_SEGMENTY_1A'!D17</f>
        <v>27.1</v>
      </c>
      <c r="F16" s="11">
        <f>'[6]16_SEGMENTY_1A'!E17</f>
        <v>25.6</v>
      </c>
      <c r="G16" s="11">
        <f>'[6]16_SEGMENTY_1A'!F17</f>
        <v>0</v>
      </c>
      <c r="H16" s="11">
        <f>'[6]16_SEGMENTY_1A'!G17</f>
        <v>25.6</v>
      </c>
    </row>
    <row r="17" spans="2:8" ht="15.75" thickBot="1">
      <c r="B17" s="12" t="s">
        <v>9</v>
      </c>
      <c r="C17" s="11">
        <f>'[6]16_SEGMENTY_1A'!B18</f>
        <v>-98.6</v>
      </c>
      <c r="D17" s="11">
        <f>'[6]16_SEGMENTY_1A'!C18</f>
        <v>0</v>
      </c>
      <c r="E17" s="11">
        <f>'[6]16_SEGMENTY_1A'!D18</f>
        <v>-98.6</v>
      </c>
      <c r="F17" s="11">
        <f>'[6]16_SEGMENTY_1A'!E18</f>
        <v>-20.399999999999999</v>
      </c>
      <c r="G17" s="11">
        <f>'[6]16_SEGMENTY_1A'!F18</f>
        <v>0</v>
      </c>
      <c r="H17" s="11">
        <f>'[6]16_SEGMENTY_1A'!G18</f>
        <v>-20.399999999999999</v>
      </c>
    </row>
    <row r="18" spans="2:8" ht="18.600000000000001" customHeight="1" thickBot="1">
      <c r="B18" s="12" t="s">
        <v>215</v>
      </c>
      <c r="C18" s="11">
        <f>'[6]16_SEGMENTY_1A'!B19</f>
        <v>-30.8</v>
      </c>
      <c r="D18" s="11">
        <f>'[6]16_SEGMENTY_1A'!C19</f>
        <v>0</v>
      </c>
      <c r="E18" s="11">
        <f>'[6]16_SEGMENTY_1A'!D19</f>
        <v>-30.8</v>
      </c>
      <c r="F18" s="11">
        <f>'[6]16_SEGMENTY_1A'!E19</f>
        <v>-7.8</v>
      </c>
      <c r="G18" s="11">
        <f>'[6]16_SEGMENTY_1A'!F19</f>
        <v>0</v>
      </c>
      <c r="H18" s="11">
        <f>'[6]16_SEGMENTY_1A'!G19</f>
        <v>-7.8</v>
      </c>
    </row>
    <row r="19" spans="2:8" ht="15.75" thickBot="1">
      <c r="B19" s="12" t="s">
        <v>216</v>
      </c>
      <c r="C19" s="11">
        <f>'[6]16_SEGMENTY_1A'!B20</f>
        <v>18.600000000000001</v>
      </c>
      <c r="D19" s="11">
        <f>'[6]16_SEGMENTY_1A'!C20</f>
        <v>0</v>
      </c>
      <c r="E19" s="11">
        <f>'[6]16_SEGMENTY_1A'!D20</f>
        <v>18.600000000000001</v>
      </c>
      <c r="F19" s="11">
        <f>'[6]16_SEGMENTY_1A'!E20</f>
        <v>8.9</v>
      </c>
      <c r="G19" s="11">
        <f>'[6]16_SEGMENTY_1A'!F20</f>
        <v>0</v>
      </c>
      <c r="H19" s="11">
        <f>'[6]16_SEGMENTY_1A'!G20</f>
        <v>8.9</v>
      </c>
    </row>
    <row r="20" spans="2:8" ht="15.75" thickBot="1">
      <c r="B20" s="12" t="s">
        <v>217</v>
      </c>
      <c r="C20" s="11">
        <f>'[6]16_SEGMENTY_1A'!B21</f>
        <v>0</v>
      </c>
      <c r="D20" s="11">
        <f>'[6]16_SEGMENTY_1A'!C21</f>
        <v>0</v>
      </c>
      <c r="E20" s="11">
        <f>'[6]16_SEGMENTY_1A'!D21</f>
        <v>0</v>
      </c>
      <c r="F20" s="11">
        <f>'[6]16_SEGMENTY_1A'!E21</f>
        <v>-9.8000000000000007</v>
      </c>
      <c r="G20" s="11">
        <f>'[6]16_SEGMENTY_1A'!F21</f>
        <v>0</v>
      </c>
      <c r="H20" s="11">
        <f>'[6]16_SEGMENTY_1A'!G21</f>
        <v>-9.8000000000000007</v>
      </c>
    </row>
    <row r="21" spans="2:8" ht="15.75" thickBot="1">
      <c r="B21" s="12" t="s">
        <v>218</v>
      </c>
      <c r="C21" s="11">
        <f>'[6]16_SEGMENTY_1A'!B22</f>
        <v>-205.2</v>
      </c>
      <c r="D21" s="11">
        <f>'[6]16_SEGMENTY_1A'!C22</f>
        <v>0</v>
      </c>
      <c r="E21" s="11">
        <f>'[6]16_SEGMENTY_1A'!D22</f>
        <v>-205.2</v>
      </c>
      <c r="F21" s="11">
        <f>'[6]16_SEGMENTY_1A'!E22</f>
        <v>-63.7</v>
      </c>
      <c r="G21" s="11">
        <f>'[6]16_SEGMENTY_1A'!F22</f>
        <v>0</v>
      </c>
      <c r="H21" s="11">
        <f>'[6]16_SEGMENTY_1A'!G22</f>
        <v>-63.7</v>
      </c>
    </row>
    <row r="22" spans="2:8" ht="15.75" thickBot="1">
      <c r="B22" s="12" t="s">
        <v>15</v>
      </c>
      <c r="C22" s="11">
        <f>'[6]16_SEGMENTY_1A'!B23</f>
        <v>0</v>
      </c>
      <c r="D22" s="11">
        <f>'[6]16_SEGMENTY_1A'!C23</f>
        <v>0</v>
      </c>
      <c r="E22" s="11">
        <f>'[6]16_SEGMENTY_1A'!D23</f>
        <v>0</v>
      </c>
      <c r="F22" s="11">
        <f>'[6]16_SEGMENTY_1A'!E23</f>
        <v>0.1</v>
      </c>
      <c r="G22" s="11">
        <f>'[6]16_SEGMENTY_1A'!F23</f>
        <v>0</v>
      </c>
      <c r="H22" s="11">
        <f>'[6]16_SEGMENTY_1A'!G23</f>
        <v>0.1</v>
      </c>
    </row>
    <row r="23" spans="2:8" ht="15.75" thickBot="1">
      <c r="B23" s="87" t="s">
        <v>16</v>
      </c>
      <c r="C23" s="57">
        <v>-211.8</v>
      </c>
      <c r="D23" s="57">
        <v>0</v>
      </c>
      <c r="E23" s="57">
        <f>'[6]16_SEGMENTY_1A'!D24</f>
        <v>-211.804201333648</v>
      </c>
      <c r="F23" s="57">
        <v>-106.3</v>
      </c>
      <c r="G23" s="57">
        <v>18.600000000000001</v>
      </c>
      <c r="H23" s="57">
        <f>'[6]16_SEGMENTY_1A'!G24</f>
        <v>-87.7</v>
      </c>
    </row>
    <row r="24" spans="2:8" ht="15.75" thickBot="1">
      <c r="B24" s="89" t="s">
        <v>219</v>
      </c>
      <c r="C24" s="89"/>
      <c r="D24" s="89"/>
      <c r="E24" s="89"/>
      <c r="F24" s="89"/>
      <c r="G24" s="89"/>
      <c r="H24" s="90"/>
    </row>
    <row r="25" spans="2:8" ht="21.75" thickBot="1">
      <c r="B25" s="8" t="s">
        <v>220</v>
      </c>
      <c r="C25" s="11">
        <v>-269.5</v>
      </c>
      <c r="D25" s="11">
        <f>'[6]16_SEGMENTY_1A'!C26</f>
        <v>0</v>
      </c>
      <c r="E25" s="11">
        <v>-269.5</v>
      </c>
      <c r="F25" s="11">
        <v>-255.9</v>
      </c>
      <c r="G25" s="11">
        <f>'[6]16_SEGMENTY_1A'!F26</f>
        <v>0</v>
      </c>
      <c r="H25" s="11">
        <v>-255.9</v>
      </c>
    </row>
    <row r="26" spans="2:8" ht="21.75" thickBot="1">
      <c r="B26" s="8" t="s">
        <v>221</v>
      </c>
      <c r="C26" s="7">
        <f>'[6]16_SEGMENTY_1A'!B27</f>
        <v>0</v>
      </c>
      <c r="D26" s="7">
        <f>'[6]16_SEGMENTY_1A'!C27</f>
        <v>0</v>
      </c>
      <c r="E26" s="7">
        <f>'[6]16_SEGMENTY_1A'!D27</f>
        <v>0</v>
      </c>
      <c r="F26" s="11">
        <f>'[6]16_SEGMENTY_1A'!E27</f>
        <v>0</v>
      </c>
      <c r="G26" s="11">
        <f>'[6]16_SEGMENTY_1A'!F27</f>
        <v>0</v>
      </c>
      <c r="H26" s="11">
        <f>'[6]16_SEGMENTY_1A'!G27</f>
        <v>0</v>
      </c>
    </row>
    <row r="27" spans="2:8" ht="15.75" thickBot="1">
      <c r="B27" s="89" t="s">
        <v>222</v>
      </c>
      <c r="C27" s="89"/>
      <c r="D27" s="89"/>
      <c r="E27" s="89"/>
      <c r="F27" s="89"/>
      <c r="G27" s="89"/>
      <c r="H27" s="90"/>
    </row>
    <row r="28" spans="2:8" ht="15.75" thickBot="1">
      <c r="B28" s="8" t="s">
        <v>180</v>
      </c>
      <c r="C28" s="11">
        <f>'[6]16_SEGMENTY_1A'!B29</f>
        <v>25.582441956492001</v>
      </c>
      <c r="D28" s="11">
        <f>'[6]16_SEGMENTY_1A'!C29</f>
        <v>0</v>
      </c>
      <c r="E28" s="11">
        <f>'[6]16_SEGMENTY_1A'!D29</f>
        <v>25.582441956492001</v>
      </c>
      <c r="F28" s="11">
        <f>'[6]16_SEGMENTY_1A'!E29</f>
        <v>136.470435695616</v>
      </c>
      <c r="G28" s="11">
        <f>'[6]16_SEGMENTY_1A'!F29</f>
        <v>0</v>
      </c>
      <c r="H28" s="11">
        <f>'[6]16_SEGMENTY_1A'!G29</f>
        <v>136.470435695616</v>
      </c>
    </row>
    <row r="29" spans="2:8" ht="15.75" thickBot="1">
      <c r="B29" s="8" t="s">
        <v>4</v>
      </c>
      <c r="C29" s="7">
        <f>'[6]16_SEGMENTY_1A'!B30</f>
        <v>-12.795798666353001</v>
      </c>
      <c r="D29" s="7">
        <f>'[6]16_SEGMENTY_1A'!C30</f>
        <v>0</v>
      </c>
      <c r="E29" s="7">
        <f>'[6]16_SEGMENTY_1A'!D30</f>
        <v>-12.795798666353001</v>
      </c>
      <c r="F29" s="11">
        <f>'[6]16_SEGMENTY_1A'!E30</f>
        <v>-76.122672297005295</v>
      </c>
      <c r="G29" s="11">
        <f>'[6]16_SEGMENTY_1A'!F30</f>
        <v>0</v>
      </c>
      <c r="H29" s="11">
        <f>'[6]16_SEGMENTY_1A'!G30</f>
        <v>-76.122672297005295</v>
      </c>
    </row>
    <row r="30" spans="2:8" ht="15.75" thickBot="1">
      <c r="B30" s="87" t="s">
        <v>211</v>
      </c>
      <c r="C30" s="57">
        <f>'[6]16_SEGMENTY_1A'!B31</f>
        <v>12.786643290139001</v>
      </c>
      <c r="D30" s="57">
        <f>'[6]16_SEGMENTY_1A'!C31</f>
        <v>0</v>
      </c>
      <c r="E30" s="57">
        <f>'[6]16_SEGMENTY_1A'!D31</f>
        <v>12.786643290139001</v>
      </c>
      <c r="F30" s="57">
        <f>'[6]16_SEGMENTY_1A'!E31</f>
        <v>60.347763398610802</v>
      </c>
      <c r="G30" s="57">
        <f>'[6]16_SEGMENTY_1A'!F31</f>
        <v>0</v>
      </c>
      <c r="H30" s="57">
        <f>'[6]16_SEGMENTY_1A'!G31</f>
        <v>60.347763398610802</v>
      </c>
    </row>
    <row r="31" spans="2:8"/>
    <row r="32" spans="2:8" ht="23.85" customHeight="1" thickBot="1">
      <c r="B32" s="49"/>
      <c r="C32" s="85" t="s">
        <v>223</v>
      </c>
      <c r="D32" s="86"/>
      <c r="E32" s="53"/>
      <c r="F32" s="85" t="s">
        <v>201</v>
      </c>
      <c r="G32" s="86"/>
      <c r="H32" s="53"/>
    </row>
    <row r="33" spans="2:8" ht="15.75" thickBot="1">
      <c r="B33" s="49"/>
      <c r="C33" s="85" t="s">
        <v>224</v>
      </c>
      <c r="D33" s="86"/>
      <c r="E33" s="53"/>
      <c r="F33" s="85" t="s">
        <v>202</v>
      </c>
      <c r="G33" s="86"/>
      <c r="H33" s="53"/>
    </row>
    <row r="34" spans="2:8" ht="39.75" thickBot="1">
      <c r="B34" s="53"/>
      <c r="C34" s="33" t="s">
        <v>204</v>
      </c>
      <c r="D34" s="33" t="s">
        <v>205</v>
      </c>
      <c r="E34" s="33" t="s">
        <v>206</v>
      </c>
      <c r="F34" s="33" t="s">
        <v>204</v>
      </c>
      <c r="G34" s="33" t="s">
        <v>205</v>
      </c>
      <c r="H34" s="33" t="s">
        <v>206</v>
      </c>
    </row>
    <row r="35" spans="2:8" ht="15.75" thickBot="1">
      <c r="B35" s="12" t="s">
        <v>180</v>
      </c>
      <c r="C35" s="11">
        <f>'[6]16_SEGMENTY_1A'!B37</f>
        <v>3287.03</v>
      </c>
      <c r="D35" s="11">
        <f>'[6]16_SEGMENTY_1A'!C37</f>
        <v>-912.23</v>
      </c>
      <c r="E35" s="11">
        <f>'[6]16_SEGMENTY_1A'!D37</f>
        <v>2374.8000000000002</v>
      </c>
      <c r="F35" s="11">
        <f>'[6]16_SEGMENTY_1A'!E37</f>
        <v>2847.1</v>
      </c>
      <c r="G35" s="11">
        <f>'[6]16_SEGMENTY_1A'!F37</f>
        <v>-846.9</v>
      </c>
      <c r="H35" s="11">
        <f>'[6]16_SEGMENTY_1A'!G37</f>
        <v>2000.2</v>
      </c>
    </row>
    <row r="36" spans="2:8" ht="15.75" thickBot="1">
      <c r="B36" s="12" t="s">
        <v>207</v>
      </c>
      <c r="C36" s="11">
        <f>'[6]16_SEGMENTY_1A'!B38</f>
        <v>0</v>
      </c>
      <c r="D36" s="11">
        <f>'[6]16_SEGMENTY_1A'!C38</f>
        <v>2.5999999999994499</v>
      </c>
      <c r="E36" s="11">
        <f>'[6]16_SEGMENTY_1A'!D38</f>
        <v>2.5999999999994499</v>
      </c>
      <c r="F36" s="11">
        <f>'[6]16_SEGMENTY_1A'!E38</f>
        <v>0</v>
      </c>
      <c r="G36" s="11">
        <f>'[6]16_SEGMENTY_1A'!F38</f>
        <v>33.200000000000301</v>
      </c>
      <c r="H36" s="11">
        <f>'[6]16_SEGMENTY_1A'!G38</f>
        <v>33.200000000000301</v>
      </c>
    </row>
    <row r="37" spans="2:8" ht="15.75" thickBot="1">
      <c r="B37" s="12" t="s">
        <v>208</v>
      </c>
      <c r="C37" s="11">
        <f>'[6]16_SEGMENTY_1A'!B39</f>
        <v>3287.03</v>
      </c>
      <c r="D37" s="11">
        <f>'[6]16_SEGMENTY_1A'!C39</f>
        <v>-909.63000000000102</v>
      </c>
      <c r="E37" s="11">
        <f>'[6]16_SEGMENTY_1A'!D39</f>
        <v>2377.4</v>
      </c>
      <c r="F37" s="11">
        <f>'[6]16_SEGMENTY_1A'!E39</f>
        <v>2847.1</v>
      </c>
      <c r="G37" s="11">
        <f>'[6]16_SEGMENTY_1A'!F39</f>
        <v>-813.7</v>
      </c>
      <c r="H37" s="11">
        <f>'[6]16_SEGMENTY_1A'!G39</f>
        <v>2033.4</v>
      </c>
    </row>
    <row r="38" spans="2:8" ht="15.75" thickBot="1">
      <c r="B38" s="12" t="s">
        <v>209</v>
      </c>
      <c r="C38" s="11">
        <v>-2157.6</v>
      </c>
      <c r="D38" s="11">
        <v>912.2</v>
      </c>
      <c r="E38" s="11">
        <v>-1245.4000000000001</v>
      </c>
      <c r="F38" s="11">
        <v>-1888</v>
      </c>
      <c r="G38" s="11">
        <v>846.9</v>
      </c>
      <c r="H38" s="11">
        <f>'[6]16_SEGMENTY_1A'!G40</f>
        <v>-1041.0999999999999</v>
      </c>
    </row>
    <row r="39" spans="2:8" ht="21.75" thickBot="1">
      <c r="B39" s="12" t="s">
        <v>210</v>
      </c>
      <c r="C39" s="11">
        <f>'[6]16_SEGMENTY_1A'!B41</f>
        <v>0</v>
      </c>
      <c r="D39" s="11">
        <v>-2.6</v>
      </c>
      <c r="E39" s="11">
        <v>-2.6</v>
      </c>
      <c r="F39" s="11">
        <f>'[6]16_SEGMENTY_1A'!E41</f>
        <v>0</v>
      </c>
      <c r="G39" s="11">
        <f>'[6]16_SEGMENTY_1A'!F41</f>
        <v>-33.200000000000301</v>
      </c>
      <c r="H39" s="11">
        <f>'[6]16_SEGMENTY_1A'!G41</f>
        <v>-33.200000000000301</v>
      </c>
    </row>
    <row r="40" spans="2:8" ht="15.75" thickBot="1">
      <c r="B40" s="87" t="s">
        <v>211</v>
      </c>
      <c r="C40" s="57">
        <v>1129.4000000000001</v>
      </c>
      <c r="D40" s="57">
        <v>0</v>
      </c>
      <c r="E40" s="57">
        <f>'[6]16_SEGMENTY_1A'!D42</f>
        <v>1129.45</v>
      </c>
      <c r="F40" s="57">
        <v>959.1</v>
      </c>
      <c r="G40" s="57">
        <v>0</v>
      </c>
      <c r="H40" s="57">
        <f>'[6]16_SEGMENTY_1A'!G42</f>
        <v>959.1</v>
      </c>
    </row>
    <row r="41" spans="2:8" ht="15.75" thickBot="1">
      <c r="B41" s="12" t="s">
        <v>212</v>
      </c>
      <c r="C41" s="11">
        <v>-934.2</v>
      </c>
      <c r="D41" s="11">
        <f>'[6]16_SEGMENTY_1A'!C43</f>
        <v>0</v>
      </c>
      <c r="E41" s="11">
        <v>-934.2</v>
      </c>
      <c r="F41" s="11">
        <f>'[6]16_SEGMENTY_1A'!E43</f>
        <v>-756.3</v>
      </c>
      <c r="G41" s="11">
        <f>'[6]16_SEGMENTY_1A'!F43</f>
        <v>0</v>
      </c>
      <c r="H41" s="11">
        <f>'[6]16_SEGMENTY_1A'!G43</f>
        <v>-756.3</v>
      </c>
    </row>
    <row r="42" spans="2:8" ht="21.75" thickBot="1">
      <c r="B42" s="12" t="s">
        <v>213</v>
      </c>
      <c r="C42" s="11">
        <f>'[6]16_SEGMENTY_1A'!B44</f>
        <v>0</v>
      </c>
      <c r="D42" s="11">
        <v>-1.2</v>
      </c>
      <c r="E42" s="11">
        <v>-1.2</v>
      </c>
      <c r="F42" s="11">
        <f>'[6]16_SEGMENTY_1A'!E44</f>
        <v>0</v>
      </c>
      <c r="G42" s="11">
        <f>'[6]16_SEGMENTY_1A'!F44</f>
        <v>0</v>
      </c>
      <c r="H42" s="11">
        <f>'[6]16_SEGMENTY_1A'!G44</f>
        <v>0</v>
      </c>
    </row>
    <row r="43" spans="2:8" ht="15.75" thickBot="1">
      <c r="B43" s="87" t="s">
        <v>214</v>
      </c>
      <c r="C43" s="57">
        <v>195.2</v>
      </c>
      <c r="D43" s="57">
        <v>-1.2</v>
      </c>
      <c r="E43" s="57">
        <v>194</v>
      </c>
      <c r="F43" s="57">
        <v>202.8</v>
      </c>
      <c r="G43" s="57">
        <v>0</v>
      </c>
      <c r="H43" s="57">
        <f>'[6]16_SEGMENTY_1A'!G46</f>
        <v>202.8</v>
      </c>
    </row>
    <row r="44" spans="2:8" ht="15.75" thickBot="1">
      <c r="B44" s="12" t="s">
        <v>7</v>
      </c>
      <c r="C44" s="11">
        <f>'[6]16_SEGMENTY_1A'!B47</f>
        <v>-92.1</v>
      </c>
      <c r="D44" s="11">
        <f>'[6]16_SEGMENTY_1A'!C47</f>
        <v>0</v>
      </c>
      <c r="E44" s="11">
        <f>'[6]16_SEGMENTY_1A'!D47</f>
        <v>-92.1</v>
      </c>
      <c r="F44" s="11">
        <f>'[6]16_SEGMENTY_1A'!E47</f>
        <v>-122</v>
      </c>
      <c r="G44" s="11">
        <f>'[6]16_SEGMENTY_1A'!F47</f>
        <v>0</v>
      </c>
      <c r="H44" s="11">
        <f>'[6]16_SEGMENTY_1A'!G47</f>
        <v>-122</v>
      </c>
    </row>
    <row r="45" spans="2:8" ht="15.75" thickBot="1">
      <c r="B45" s="12" t="s">
        <v>8</v>
      </c>
      <c r="C45" s="11">
        <f>'[6]16_SEGMENTY_1A'!B48</f>
        <v>18.399999999999999</v>
      </c>
      <c r="D45" s="11">
        <f>'[6]16_SEGMENTY_1A'!C48</f>
        <v>0</v>
      </c>
      <c r="E45" s="11">
        <f>'[6]16_SEGMENTY_1A'!D48</f>
        <v>18.399999999999999</v>
      </c>
      <c r="F45" s="11">
        <f>'[6]16_SEGMENTY_1A'!E48</f>
        <v>6.1</v>
      </c>
      <c r="G45" s="11">
        <f>'[6]16_SEGMENTY_1A'!F48</f>
        <v>0</v>
      </c>
      <c r="H45" s="11">
        <f>'[6]16_SEGMENTY_1A'!G48</f>
        <v>6.1</v>
      </c>
    </row>
    <row r="46" spans="2:8" ht="15.75" thickBot="1">
      <c r="B46" s="12" t="s">
        <v>9</v>
      </c>
      <c r="C46" s="11">
        <f>'[6]16_SEGMENTY_1A'!B49</f>
        <v>-58.6</v>
      </c>
      <c r="D46" s="11">
        <f>'[6]16_SEGMENTY_1A'!C49</f>
        <v>0</v>
      </c>
      <c r="E46" s="11">
        <f>'[6]16_SEGMENTY_1A'!D49</f>
        <v>-58.6</v>
      </c>
      <c r="F46" s="11">
        <f>'[6]16_SEGMENTY_1A'!E49</f>
        <v>-1.2861667482360799</v>
      </c>
      <c r="G46" s="11">
        <f>'[6]16_SEGMENTY_1A'!F49</f>
        <v>0</v>
      </c>
      <c r="H46" s="11">
        <f>'[6]16_SEGMENTY_1A'!G49</f>
        <v>-1.2861667482360799</v>
      </c>
    </row>
    <row r="47" spans="2:8" ht="21.75" thickBot="1">
      <c r="B47" s="12" t="s">
        <v>215</v>
      </c>
      <c r="C47" s="11">
        <f>'[6]16_SEGMENTY_1A'!B50</f>
        <v>-30.4</v>
      </c>
      <c r="D47" s="11">
        <f>'[6]16_SEGMENTY_1A'!C50</f>
        <v>0</v>
      </c>
      <c r="E47" s="11">
        <f>'[6]16_SEGMENTY_1A'!D50</f>
        <v>-30.4</v>
      </c>
      <c r="F47" s="11">
        <f>'[6]16_SEGMENTY_1A'!E50</f>
        <v>-7.8</v>
      </c>
      <c r="G47" s="11">
        <f>'[6]16_SEGMENTY_1A'!F50</f>
        <v>0</v>
      </c>
      <c r="H47" s="11">
        <f>'[6]16_SEGMENTY_1A'!G50</f>
        <v>-7.8</v>
      </c>
    </row>
    <row r="48" spans="2:8" ht="15.75" thickBot="1">
      <c r="B48" s="12" t="s">
        <v>216</v>
      </c>
      <c r="C48" s="11">
        <f>'[6]16_SEGMENTY_1A'!B51</f>
        <v>17.899999999999999</v>
      </c>
      <c r="D48" s="11">
        <f>'[6]16_SEGMENTY_1A'!C51</f>
        <v>0</v>
      </c>
      <c r="E48" s="11">
        <f>'[6]16_SEGMENTY_1A'!D51</f>
        <v>17.899999999999999</v>
      </c>
      <c r="F48" s="11">
        <f>'[6]16_SEGMENTY_1A'!E51</f>
        <v>2.1</v>
      </c>
      <c r="G48" s="11">
        <f>'[6]16_SEGMENTY_1A'!F51</f>
        <v>0</v>
      </c>
      <c r="H48" s="11">
        <f>'[6]16_SEGMENTY_1A'!G51</f>
        <v>2.1</v>
      </c>
    </row>
    <row r="49" spans="2:8" ht="15.75" thickBot="1">
      <c r="B49" s="12" t="s">
        <v>217</v>
      </c>
      <c r="C49" s="11">
        <f>'[6]16_SEGMENTY_1A'!B52</f>
        <v>0</v>
      </c>
      <c r="D49" s="11">
        <f>'[6]16_SEGMENTY_1A'!C52</f>
        <v>0</v>
      </c>
      <c r="E49" s="11">
        <f>'[6]16_SEGMENTY_1A'!D52</f>
        <v>0</v>
      </c>
      <c r="F49" s="11">
        <f>'[6]16_SEGMENTY_1A'!E52</f>
        <v>-4.5999999999999996</v>
      </c>
      <c r="G49" s="11">
        <f>'[6]16_SEGMENTY_1A'!F52</f>
        <v>0</v>
      </c>
      <c r="H49" s="11">
        <f>'[6]16_SEGMENTY_1A'!G52</f>
        <v>-4.5999999999999996</v>
      </c>
    </row>
    <row r="50" spans="2:8" ht="15.75" thickBot="1">
      <c r="B50" s="12" t="s">
        <v>218</v>
      </c>
      <c r="C50" s="11">
        <f>'[6]16_SEGMENTY_1A'!B53</f>
        <v>-106.5</v>
      </c>
      <c r="D50" s="11">
        <f>'[6]16_SEGMENTY_1A'!C53</f>
        <v>0</v>
      </c>
      <c r="E50" s="11">
        <f>'[6]16_SEGMENTY_1A'!D53</f>
        <v>-106.5</v>
      </c>
      <c r="F50" s="11">
        <f>'[6]16_SEGMENTY_1A'!E53</f>
        <v>-31.4</v>
      </c>
      <c r="G50" s="11">
        <f>'[6]16_SEGMENTY_1A'!F53</f>
        <v>0</v>
      </c>
      <c r="H50" s="11">
        <f>'[6]16_SEGMENTY_1A'!G53</f>
        <v>-31.4</v>
      </c>
    </row>
    <row r="51" spans="2:8" ht="15.75" thickBot="1">
      <c r="B51" s="12" t="s">
        <v>15</v>
      </c>
      <c r="C51" s="11">
        <f>'[6]16_SEGMENTY_1A'!B54</f>
        <v>0</v>
      </c>
      <c r="D51" s="11">
        <f>'[6]16_SEGMENTY_1A'!C54</f>
        <v>0</v>
      </c>
      <c r="E51" s="11">
        <f>'[6]16_SEGMENTY_1A'!D54</f>
        <v>0</v>
      </c>
      <c r="F51" s="11">
        <f>'[6]16_SEGMENTY_1A'!E54</f>
        <v>-1.5</v>
      </c>
      <c r="G51" s="11">
        <f>'[6]16_SEGMENTY_1A'!F54</f>
        <v>0</v>
      </c>
      <c r="H51" s="11">
        <f>'[6]16_SEGMENTY_1A'!G54</f>
        <v>-1.5</v>
      </c>
    </row>
    <row r="52" spans="2:8" ht="15.75" thickBot="1">
      <c r="B52" s="87" t="s">
        <v>16</v>
      </c>
      <c r="C52" s="57">
        <v>-56.1</v>
      </c>
      <c r="D52" s="57">
        <v>-1.2</v>
      </c>
      <c r="E52" s="57">
        <v>-57.3</v>
      </c>
      <c r="F52" s="57">
        <v>42.4</v>
      </c>
      <c r="G52" s="57">
        <v>0</v>
      </c>
      <c r="H52" s="57">
        <f>'[6]16_SEGMENTY_1A'!G55</f>
        <v>42.413833251764103</v>
      </c>
    </row>
    <row r="53" spans="2:8" ht="15.75" thickBot="1">
      <c r="B53" s="89" t="s">
        <v>219</v>
      </c>
      <c r="C53" s="89"/>
      <c r="D53" s="89"/>
      <c r="E53" s="89"/>
      <c r="F53" s="89"/>
      <c r="G53" s="89"/>
      <c r="H53" s="90"/>
    </row>
    <row r="54" spans="2:8" ht="21.75" thickBot="1">
      <c r="B54" s="8" t="s">
        <v>220</v>
      </c>
      <c r="C54" s="11">
        <v>-133.9</v>
      </c>
      <c r="D54" s="11">
        <f>'[6]16_SEGMENTY_1A'!C57</f>
        <v>0</v>
      </c>
      <c r="E54" s="11">
        <v>-133.9</v>
      </c>
      <c r="F54" s="11">
        <v>-135.9</v>
      </c>
      <c r="G54" s="11">
        <f>'[6]16_SEGMENTY_1A'!F57</f>
        <v>0</v>
      </c>
      <c r="H54" s="11">
        <v>-135.9</v>
      </c>
    </row>
    <row r="55" spans="2:8" ht="21.75" thickBot="1">
      <c r="B55" s="8" t="s">
        <v>221</v>
      </c>
      <c r="C55" s="7">
        <f>'[6]16_SEGMENTY_1A'!B58</f>
        <v>0</v>
      </c>
      <c r="D55" s="7">
        <f>'[6]16_SEGMENTY_1A'!C58</f>
        <v>0</v>
      </c>
      <c r="E55" s="7">
        <f>'[6]16_SEGMENTY_1A'!D58</f>
        <v>0</v>
      </c>
      <c r="F55" s="11">
        <f>'[6]16_SEGMENTY_1A'!E58</f>
        <v>0</v>
      </c>
      <c r="G55" s="11">
        <f>'[6]16_SEGMENTY_1A'!F58</f>
        <v>0</v>
      </c>
      <c r="H55" s="11">
        <f>'[6]16_SEGMENTY_1A'!G58</f>
        <v>0</v>
      </c>
    </row>
    <row r="56" spans="2:8" ht="15.75" thickBot="1">
      <c r="B56" s="89" t="s">
        <v>222</v>
      </c>
      <c r="C56" s="89"/>
      <c r="D56" s="89"/>
      <c r="E56" s="89"/>
      <c r="F56" s="89"/>
      <c r="G56" s="89"/>
      <c r="H56" s="90"/>
    </row>
    <row r="57" spans="2:8" ht="15.75" thickBot="1">
      <c r="B57" s="8" t="s">
        <v>180</v>
      </c>
      <c r="C57" s="11">
        <f>'[6]16_SEGMENTY_1A'!B60</f>
        <v>5.9824419564919999</v>
      </c>
      <c r="D57" s="11">
        <f>'[6]16_SEGMENTY_1A'!C60</f>
        <v>0</v>
      </c>
      <c r="E57" s="11">
        <f>'[6]16_SEGMENTY_1A'!D60</f>
        <v>5.9824419564919999</v>
      </c>
      <c r="F57" s="11">
        <f>'[6]16_SEGMENTY_1A'!E60</f>
        <v>59.470435695615997</v>
      </c>
      <c r="G57" s="11">
        <f>'[6]16_SEGMENTY_1A'!F60</f>
        <v>0</v>
      </c>
      <c r="H57" s="11">
        <f>'[6]16_SEGMENTY_1A'!G60</f>
        <v>59.470435695615997</v>
      </c>
    </row>
    <row r="58" spans="2:8" ht="15.75" thickBot="1">
      <c r="B58" s="8" t="s">
        <v>4</v>
      </c>
      <c r="C58" s="7">
        <f>'[6]16_SEGMENTY_1A'!B61</f>
        <v>-2.5957986663530299</v>
      </c>
      <c r="D58" s="7">
        <f>'[6]16_SEGMENTY_1A'!C61</f>
        <v>0</v>
      </c>
      <c r="E58" s="7">
        <f>'[6]16_SEGMENTY_1A'!D61</f>
        <v>-2.5957986663530299</v>
      </c>
      <c r="F58" s="11">
        <f>'[6]16_SEGMENTY_1A'!E61</f>
        <v>-40.122672297005302</v>
      </c>
      <c r="G58" s="11">
        <f>'[6]16_SEGMENTY_1A'!F61</f>
        <v>0</v>
      </c>
      <c r="H58" s="11">
        <f>'[6]16_SEGMENTY_1A'!G61</f>
        <v>-40.122672297005302</v>
      </c>
    </row>
    <row r="59" spans="2:8" ht="15.75" thickBot="1">
      <c r="B59" s="87" t="s">
        <v>211</v>
      </c>
      <c r="C59" s="57">
        <f>'[6]16_SEGMENTY_1A'!B62</f>
        <v>3.3866432901389598</v>
      </c>
      <c r="D59" s="57">
        <f>'[6]16_SEGMENTY_1A'!C62</f>
        <v>0</v>
      </c>
      <c r="E59" s="57">
        <f>'[6]16_SEGMENTY_1A'!D62</f>
        <v>3.3866432901389598</v>
      </c>
      <c r="F59" s="57">
        <f>'[6]16_SEGMENTY_1A'!E62</f>
        <v>19.347763398610802</v>
      </c>
      <c r="G59" s="57">
        <f>'[6]16_SEGMENTY_1A'!F62</f>
        <v>0</v>
      </c>
      <c r="H59" s="57">
        <f>'[6]16_SEGMENTY_1A'!G62</f>
        <v>19.347763398610802</v>
      </c>
    </row>
    <row r="60" spans="2:8"/>
  </sheetData>
  <mergeCells count="14">
    <mergeCell ref="B53:H53"/>
    <mergeCell ref="B56:H56"/>
    <mergeCell ref="B27:H27"/>
    <mergeCell ref="B32:B34"/>
    <mergeCell ref="C32:E32"/>
    <mergeCell ref="F32:H32"/>
    <mergeCell ref="C33:E33"/>
    <mergeCell ref="F33:H33"/>
    <mergeCell ref="B3:B5"/>
    <mergeCell ref="C3:E3"/>
    <mergeCell ref="F3:H3"/>
    <mergeCell ref="C4:E4"/>
    <mergeCell ref="F4:H4"/>
    <mergeCell ref="B24:H24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FE38-4A34-4F10-B532-3C0A36C7939A}">
  <dimension ref="A1:M13"/>
  <sheetViews>
    <sheetView showGridLines="0" zoomScale="110" zoomScaleNormal="110" workbookViewId="0">
      <selection activeCell="E17" sqref="E17"/>
    </sheetView>
  </sheetViews>
  <sheetFormatPr defaultColWidth="8.85546875" defaultRowHeight="15"/>
  <cols>
    <col min="1" max="1" width="35.85546875" style="14" customWidth="1"/>
    <col min="2" max="2" width="9.28515625" customWidth="1"/>
    <col min="3" max="3" width="12.42578125" customWidth="1"/>
    <col min="4" max="4" width="10.140625" customWidth="1"/>
    <col min="5" max="5" width="9.5703125" customWidth="1"/>
    <col min="6" max="6" width="7.5703125" customWidth="1"/>
    <col min="7" max="7" width="9.7109375" customWidth="1"/>
  </cols>
  <sheetData>
    <row r="1" spans="1:13">
      <c r="A1" s="82"/>
      <c r="B1" s="83"/>
      <c r="C1" s="83"/>
      <c r="D1" s="83"/>
      <c r="E1" s="83"/>
      <c r="F1" s="83"/>
      <c r="G1" s="83"/>
      <c r="H1" s="83"/>
      <c r="I1" s="83"/>
    </row>
    <row r="2" spans="1:13">
      <c r="A2" s="82"/>
      <c r="B2" s="83"/>
      <c r="C2" s="84"/>
      <c r="D2" s="83"/>
      <c r="E2" s="83"/>
      <c r="F2" s="84"/>
      <c r="G2" s="83"/>
      <c r="H2" s="83"/>
      <c r="I2" s="83"/>
    </row>
    <row r="3" spans="1:13" ht="14.85" customHeight="1" thickBot="1">
      <c r="A3" s="49"/>
      <c r="B3" s="92">
        <v>44773</v>
      </c>
      <c r="C3" s="93"/>
      <c r="D3" s="94"/>
      <c r="E3" s="92">
        <v>44592</v>
      </c>
      <c r="F3" s="93"/>
      <c r="G3" s="94"/>
      <c r="H3" s="83"/>
      <c r="I3" s="83"/>
    </row>
    <row r="4" spans="1:13" ht="14.85" customHeight="1" thickBot="1">
      <c r="A4" s="49"/>
      <c r="B4" s="85" t="str">
        <f>OkresBiezPodpis</f>
        <v>niebadane, przeglądane</v>
      </c>
      <c r="C4" s="86"/>
      <c r="D4" s="53"/>
      <c r="E4" s="85" t="str">
        <f>'[1]18_SEGMENTY_3'!C5</f>
        <v>badane</v>
      </c>
      <c r="F4" s="86"/>
      <c r="G4" s="53"/>
      <c r="H4" s="83"/>
      <c r="I4" s="83"/>
    </row>
    <row r="5" spans="1:13" ht="39.75" thickBot="1">
      <c r="A5" s="53"/>
      <c r="B5" s="33" t="s">
        <v>204</v>
      </c>
      <c r="C5" s="33" t="s">
        <v>205</v>
      </c>
      <c r="D5" s="33" t="s">
        <v>206</v>
      </c>
      <c r="E5" s="33" t="s">
        <v>204</v>
      </c>
      <c r="F5" s="33" t="s">
        <v>205</v>
      </c>
      <c r="G5" s="33" t="s">
        <v>206</v>
      </c>
      <c r="H5" s="83"/>
      <c r="I5" s="83"/>
    </row>
    <row r="6" spans="1:13" ht="15.75" thickBot="1">
      <c r="A6" s="89" t="s">
        <v>186</v>
      </c>
      <c r="B6" s="89"/>
      <c r="C6" s="89"/>
      <c r="D6" s="89"/>
      <c r="E6" s="89"/>
      <c r="F6" s="89"/>
      <c r="G6" s="90"/>
      <c r="H6" s="83"/>
      <c r="I6" s="83"/>
    </row>
    <row r="7" spans="1:13" ht="21.75" thickBot="1">
      <c r="A7" s="8" t="s">
        <v>225</v>
      </c>
      <c r="B7" s="7">
        <f>'[6]16_SEGMENTY_1B'!B5</f>
        <v>3248</v>
      </c>
      <c r="C7" s="7">
        <f>'[6]16_SEGMENTY_1B'!C5</f>
        <v>0</v>
      </c>
      <c r="D7" s="7">
        <f>'[6]16_SEGMENTY_1B'!D5</f>
        <v>3248</v>
      </c>
      <c r="E7" s="7">
        <f>'[6]16_SEGMENTY_1B'!E5</f>
        <v>3138.91370389652</v>
      </c>
      <c r="F7" s="7">
        <f>'[6]16_SEGMENTY_1B'!F5</f>
        <v>68.186296103480103</v>
      </c>
      <c r="G7" s="7">
        <f>'[6]16_SEGMENTY_1B'!G5</f>
        <v>3207.1</v>
      </c>
      <c r="H7" s="83"/>
      <c r="I7" s="91">
        <f>D7-SUM('[1]6_BS'!F19,-'[1]6_BS'!F11,-'[1]6_BS'!F13)</f>
        <v>0</v>
      </c>
      <c r="J7" s="91">
        <f>G7-SUM('[1]6_BS'!G19,-'[1]6_BS'!G11,-'[1]6_BS'!G13)</f>
        <v>0</v>
      </c>
      <c r="L7" s="91"/>
      <c r="M7" s="91"/>
    </row>
    <row r="8" spans="1:13" ht="15.75" thickBot="1">
      <c r="A8" s="8" t="s">
        <v>188</v>
      </c>
      <c r="B8" s="7">
        <f>'[6]16_SEGMENTY_1B'!B6</f>
        <v>179.8</v>
      </c>
      <c r="C8" s="7">
        <f>'[6]16_SEGMENTY_1B'!C6</f>
        <v>0</v>
      </c>
      <c r="D8" s="7">
        <f>'[6]16_SEGMENTY_1B'!D6</f>
        <v>179.8</v>
      </c>
      <c r="E8" s="7">
        <f>'[6]16_SEGMENTY_1B'!E6</f>
        <v>175.49973288166001</v>
      </c>
      <c r="F8" s="7">
        <f>'[6]16_SEGMENTY_1B'!F6</f>
        <v>2.6711833984904799E-4</v>
      </c>
      <c r="G8" s="7">
        <f>'[6]16_SEGMENTY_1B'!G6</f>
        <v>175.5</v>
      </c>
      <c r="H8" s="83"/>
      <c r="I8" s="88">
        <f>D8-'[1]6_BS'!F11</f>
        <v>0</v>
      </c>
      <c r="J8" s="88">
        <f>G8-'[1]6_BS'!G11</f>
        <v>0</v>
      </c>
      <c r="L8" s="88"/>
      <c r="M8" s="88"/>
    </row>
    <row r="9" spans="1:13" ht="15.75" thickBot="1">
      <c r="A9" s="8" t="s">
        <v>60</v>
      </c>
      <c r="B9" s="7">
        <f>'[6]16_SEGMENTY_1B'!B7</f>
        <v>2950.7</v>
      </c>
      <c r="C9" s="7">
        <f>'[6]16_SEGMENTY_1B'!C7</f>
        <v>0</v>
      </c>
      <c r="D9" s="7">
        <f>'[6]16_SEGMENTY_1B'!D7</f>
        <v>2950.7</v>
      </c>
      <c r="E9" s="7">
        <f>'[6]16_SEGMENTY_1B'!E7</f>
        <v>2582.2344686359702</v>
      </c>
      <c r="F9" s="7">
        <f>'[6]16_SEGMENTY_1B'!F7</f>
        <v>43.565531364026398</v>
      </c>
      <c r="G9" s="7">
        <f>'[6]16_SEGMENTY_1B'!G7</f>
        <v>2625.8</v>
      </c>
      <c r="H9" s="83"/>
      <c r="I9" s="88">
        <f>D9-'[1]6_BS'!F20</f>
        <v>0</v>
      </c>
      <c r="J9" s="88">
        <f>G9-'[1]6_BS'!G20</f>
        <v>0</v>
      </c>
      <c r="L9" s="88"/>
      <c r="M9" s="88"/>
    </row>
    <row r="10" spans="1:13" ht="15.75" thickBot="1">
      <c r="A10" s="8" t="s">
        <v>191</v>
      </c>
      <c r="B10" s="7">
        <f>'[6]16_SEGMENTY_1B'!B8</f>
        <v>1719</v>
      </c>
      <c r="C10" s="7">
        <f>'[6]16_SEGMENTY_1B'!C8</f>
        <v>0</v>
      </c>
      <c r="D10" s="7">
        <f>'[6]16_SEGMENTY_1B'!D8</f>
        <v>1719</v>
      </c>
      <c r="E10" s="7">
        <f>'[6]16_SEGMENTY_1B'!E8</f>
        <v>1586.7395688900001</v>
      </c>
      <c r="F10" s="7">
        <f>'[6]16_SEGMENTY_1B'!F8</f>
        <v>19.860431110001599</v>
      </c>
      <c r="G10" s="7">
        <f>'[6]16_SEGMENTY_1B'!G8</f>
        <v>1606.6</v>
      </c>
      <c r="H10" s="83"/>
      <c r="I10" s="88">
        <f>D10-SUM('[1]6_BS'!F5,'[1]6_BS'!F7:F9)</f>
        <v>0</v>
      </c>
      <c r="J10" s="88">
        <f>G10-SUM('[1]6_BS'!G5,'[1]6_BS'!G7:G9)</f>
        <v>0</v>
      </c>
      <c r="L10" s="88"/>
      <c r="M10" s="88"/>
    </row>
    <row r="11" spans="1:13">
      <c r="H11" s="83"/>
      <c r="I11" s="83"/>
    </row>
    <row r="13" spans="1:13">
      <c r="B13" s="14"/>
    </row>
  </sheetData>
  <mergeCells count="6">
    <mergeCell ref="A3:A5"/>
    <mergeCell ref="B3:D3"/>
    <mergeCell ref="E3:G3"/>
    <mergeCell ref="B4:D4"/>
    <mergeCell ref="E4:G4"/>
    <mergeCell ref="A6:G6"/>
  </mergeCells>
  <conditionalFormatting sqref="I1:K1048576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0ED3-4061-4E95-8A05-473D8A1FA3D2}">
  <dimension ref="A1:V122"/>
  <sheetViews>
    <sheetView showGridLines="0" tabSelected="1" workbookViewId="0">
      <selection activeCell="B95" sqref="B95:C95"/>
    </sheetView>
  </sheetViews>
  <sheetFormatPr defaultColWidth="0" defaultRowHeight="15" zeroHeight="1"/>
  <cols>
    <col min="1" max="1" width="8.85546875" customWidth="1"/>
    <col min="2" max="2" width="12.140625" customWidth="1"/>
    <col min="3" max="3" width="36.85546875" style="95" customWidth="1"/>
    <col min="4" max="4" width="8.7109375" customWidth="1"/>
    <col min="5" max="6" width="7.7109375" customWidth="1"/>
    <col min="7" max="7" width="8.7109375" customWidth="1"/>
    <col min="8" max="9" width="7.7109375" customWidth="1"/>
    <col min="10" max="10" width="8.7109375" customWidth="1"/>
    <col min="11" max="11" width="7.7109375" customWidth="1"/>
    <col min="12" max="17" width="8.85546875" customWidth="1"/>
    <col min="23" max="16384" width="8.85546875" hidden="1"/>
  </cols>
  <sheetData>
    <row r="1" spans="2:15" ht="15.75" thickBot="1"/>
    <row r="2" spans="2:15" ht="15" customHeight="1" thickBot="1">
      <c r="B2" s="46" t="s">
        <v>240</v>
      </c>
      <c r="C2" s="47"/>
      <c r="D2" s="85" t="s">
        <v>241</v>
      </c>
      <c r="E2" s="86"/>
      <c r="F2" s="53"/>
      <c r="G2" s="85" t="s">
        <v>242</v>
      </c>
      <c r="H2" s="86"/>
      <c r="I2" s="86"/>
      <c r="J2" s="86"/>
      <c r="K2" s="86"/>
      <c r="L2" s="33"/>
      <c r="M2" s="48" t="s">
        <v>238</v>
      </c>
      <c r="N2" s="48" t="s">
        <v>243</v>
      </c>
      <c r="O2" s="48" t="str">
        <f>'[10]1-4Q2021'!AC2</f>
        <v>Działalność zaniechana</v>
      </c>
    </row>
    <row r="3" spans="2:15" ht="15" customHeight="1" thickBot="1">
      <c r="B3" s="37" t="str">
        <f>OkresBiezPodpis</f>
        <v>niebadane, przeglądane</v>
      </c>
      <c r="C3" s="96"/>
      <c r="D3" s="48" t="s">
        <v>169</v>
      </c>
      <c r="E3" s="48" t="s">
        <v>172</v>
      </c>
      <c r="F3" s="48" t="s">
        <v>239</v>
      </c>
      <c r="G3" s="48" t="s">
        <v>169</v>
      </c>
      <c r="H3" s="37" t="s">
        <v>171</v>
      </c>
      <c r="I3" s="96"/>
      <c r="J3" s="48" t="s">
        <v>173</v>
      </c>
      <c r="K3" s="48" t="str">
        <f>E3</f>
        <v>HalfPrice</v>
      </c>
      <c r="L3" s="48" t="s">
        <v>239</v>
      </c>
      <c r="M3" s="35"/>
      <c r="N3" s="35"/>
      <c r="O3" s="35">
        <f>'[10]1-4Q2021'!AC3</f>
        <v>0</v>
      </c>
    </row>
    <row r="4" spans="2:15" ht="15.75" thickBot="1">
      <c r="B4" s="37"/>
      <c r="C4" s="96"/>
      <c r="D4" s="38"/>
      <c r="E4" s="38"/>
      <c r="F4" s="38"/>
      <c r="G4" s="38"/>
      <c r="H4" s="97" t="s">
        <v>170</v>
      </c>
      <c r="I4" s="97" t="s">
        <v>171</v>
      </c>
      <c r="J4" s="38"/>
      <c r="K4" s="38"/>
      <c r="L4" s="38"/>
      <c r="M4" s="35"/>
      <c r="N4" s="35"/>
      <c r="O4" s="35">
        <f>'[10]1-4Q2021'!AC4</f>
        <v>0</v>
      </c>
    </row>
    <row r="5" spans="2:15" ht="15.75" thickBot="1">
      <c r="B5" s="98" t="s">
        <v>194</v>
      </c>
      <c r="C5" s="99" t="s">
        <v>194</v>
      </c>
      <c r="D5" s="10">
        <f>[11]HY2022!D4</f>
        <v>940.2</v>
      </c>
      <c r="E5" s="10">
        <f>[11]HY2022!E4</f>
        <v>229.7</v>
      </c>
      <c r="F5" s="10">
        <f>[11]HY2022!F4</f>
        <v>1169.9000000000001</v>
      </c>
      <c r="G5" s="10">
        <f>[11]HY2022!G4</f>
        <v>280.60000000000002</v>
      </c>
      <c r="H5" s="10">
        <f>[11]HY2022!H4</f>
        <v>558.20000000000005</v>
      </c>
      <c r="I5" s="10">
        <f>[11]HY2022!I4</f>
        <v>128.69999999999999</v>
      </c>
      <c r="J5" s="10">
        <f>[11]HY2022!J4</f>
        <v>53.9</v>
      </c>
      <c r="K5" s="10">
        <f>[11]HY2022!K4</f>
        <v>11.3</v>
      </c>
      <c r="L5" s="10">
        <f>[11]HY2022!L4</f>
        <v>1032.7</v>
      </c>
      <c r="M5" s="10">
        <f>[11]HY2022!M4</f>
        <v>67.8</v>
      </c>
      <c r="N5" s="10">
        <f>[11]HY2022!N4</f>
        <v>2270.4</v>
      </c>
      <c r="O5" s="10">
        <f>[11]HY2022!O4</f>
        <v>0</v>
      </c>
    </row>
    <row r="6" spans="2:15" ht="15" customHeight="1" thickBot="1">
      <c r="B6" s="50" t="s">
        <v>244</v>
      </c>
      <c r="C6" s="8" t="str">
        <f>[11]HY2022!$C5</f>
        <v>Czechy</v>
      </c>
      <c r="D6" s="11">
        <f>[11]HY2022!D5</f>
        <v>146.1</v>
      </c>
      <c r="E6" s="11">
        <f>[11]HY2022!E5</f>
        <v>8.9</v>
      </c>
      <c r="F6" s="11">
        <f>[11]HY2022!F5</f>
        <v>155</v>
      </c>
      <c r="G6" s="11">
        <f>[11]HY2022!G5</f>
        <v>28.3</v>
      </c>
      <c r="H6" s="11">
        <f>[11]HY2022!H5</f>
        <v>125.8</v>
      </c>
      <c r="I6" s="11">
        <f>[11]HY2022!I5</f>
        <v>26.6</v>
      </c>
      <c r="J6" s="11">
        <f>[11]HY2022!J5</f>
        <v>0</v>
      </c>
      <c r="K6" s="11">
        <f>[11]HY2022!K5</f>
        <v>0</v>
      </c>
      <c r="L6" s="11">
        <f>[11]HY2022!L5</f>
        <v>180.7</v>
      </c>
      <c r="M6" s="11">
        <f>[11]HY2022!M5</f>
        <v>0</v>
      </c>
      <c r="N6" s="11">
        <f>[11]HY2022!N5</f>
        <v>335.7</v>
      </c>
      <c r="O6" s="11">
        <f>[11]HY2022!O5</f>
        <v>0</v>
      </c>
    </row>
    <row r="7" spans="2:15" ht="15.75" thickBot="1">
      <c r="B7" s="100"/>
      <c r="C7" s="101" t="str">
        <f>[11]HY2022!$C6</f>
        <v>Słowacja</v>
      </c>
      <c r="D7" s="11">
        <f>[11]HY2022!D6</f>
        <v>84</v>
      </c>
      <c r="E7" s="11">
        <f>[11]HY2022!E6</f>
        <v>2.7</v>
      </c>
      <c r="F7" s="11">
        <f>[11]HY2022!F6</f>
        <v>86.7</v>
      </c>
      <c r="G7" s="11">
        <f>[11]HY2022!G6</f>
        <v>17.3</v>
      </c>
      <c r="H7" s="11">
        <f>[11]HY2022!H6</f>
        <v>58.3</v>
      </c>
      <c r="I7" s="11">
        <f>[11]HY2022!I6</f>
        <v>14.6</v>
      </c>
      <c r="J7" s="11">
        <f>[11]HY2022!J6</f>
        <v>0</v>
      </c>
      <c r="K7" s="11">
        <f>[11]HY2022!K6</f>
        <v>0</v>
      </c>
      <c r="L7" s="11">
        <f>[11]HY2022!L6</f>
        <v>90.2</v>
      </c>
      <c r="M7" s="11">
        <f>[11]HY2022!M6</f>
        <v>0</v>
      </c>
      <c r="N7" s="11">
        <f>[11]HY2022!N6</f>
        <v>176.9</v>
      </c>
      <c r="O7" s="11">
        <f>[11]HY2022!O6</f>
        <v>0</v>
      </c>
    </row>
    <row r="8" spans="2:15" ht="15.75" thickBot="1">
      <c r="B8" s="100"/>
      <c r="C8" s="101" t="str">
        <f>[11]HY2022!$C7</f>
        <v>Węgry</v>
      </c>
      <c r="D8" s="11">
        <f>[11]HY2022!D7</f>
        <v>119.2</v>
      </c>
      <c r="E8" s="11">
        <f>[11]HY2022!E7</f>
        <v>11</v>
      </c>
      <c r="F8" s="11">
        <f>[11]HY2022!F7</f>
        <v>130.19999999999999</v>
      </c>
      <c r="G8" s="11">
        <f>[11]HY2022!G7</f>
        <v>22</v>
      </c>
      <c r="H8" s="11">
        <f>[11]HY2022!H7</f>
        <v>107.5</v>
      </c>
      <c r="I8" s="11">
        <f>[11]HY2022!I7</f>
        <v>17.600000000000001</v>
      </c>
      <c r="J8" s="11">
        <f>[11]HY2022!J7</f>
        <v>0</v>
      </c>
      <c r="K8" s="11">
        <f>[11]HY2022!K7</f>
        <v>0</v>
      </c>
      <c r="L8" s="11">
        <f>[11]HY2022!L7</f>
        <v>147.1</v>
      </c>
      <c r="M8" s="11">
        <f>[11]HY2022!M7</f>
        <v>0</v>
      </c>
      <c r="N8" s="11">
        <f>[11]HY2022!N7</f>
        <v>277.3</v>
      </c>
      <c r="O8" s="11">
        <f>[11]HY2022!O7</f>
        <v>0</v>
      </c>
    </row>
    <row r="9" spans="2:15" ht="15.75" thickBot="1">
      <c r="B9" s="100"/>
      <c r="C9" s="101" t="str">
        <f>[11]HY2022!$C8</f>
        <v>Rumunia</v>
      </c>
      <c r="D9" s="11">
        <f>[11]HY2022!D8</f>
        <v>127.4</v>
      </c>
      <c r="E9" s="11">
        <f>[11]HY2022!E8</f>
        <v>0</v>
      </c>
      <c r="F9" s="11">
        <f>[11]HY2022!F8</f>
        <v>127.4</v>
      </c>
      <c r="G9" s="11">
        <f>[11]HY2022!G8</f>
        <v>22.7</v>
      </c>
      <c r="H9" s="11">
        <f>[11]HY2022!H8</f>
        <v>153.1</v>
      </c>
      <c r="I9" s="11">
        <f>[11]HY2022!I8</f>
        <v>54</v>
      </c>
      <c r="J9" s="11">
        <f>[11]HY2022!J8</f>
        <v>0</v>
      </c>
      <c r="K9" s="11">
        <f>[11]HY2022!K8</f>
        <v>0</v>
      </c>
      <c r="L9" s="11">
        <f>[11]HY2022!L8</f>
        <v>229.8</v>
      </c>
      <c r="M9" s="11">
        <f>[11]HY2022!M8</f>
        <v>0</v>
      </c>
      <c r="N9" s="11">
        <f>[11]HY2022!N8</f>
        <v>357.2</v>
      </c>
      <c r="O9" s="11">
        <f>[11]HY2022!O8</f>
        <v>0</v>
      </c>
    </row>
    <row r="10" spans="2:15" ht="15.75" thickBot="1">
      <c r="B10" s="100"/>
      <c r="C10" s="101" t="str">
        <f>[11]HY2022!$C9</f>
        <v>Bułgaria</v>
      </c>
      <c r="D10" s="11">
        <f>[11]HY2022!D9</f>
        <v>26.8</v>
      </c>
      <c r="E10" s="11">
        <f>[11]HY2022!E9</f>
        <v>0</v>
      </c>
      <c r="F10" s="11">
        <f>[11]HY2022!F9</f>
        <v>26.8</v>
      </c>
      <c r="G10" s="11">
        <f>[11]HY2022!G9</f>
        <v>3.7</v>
      </c>
      <c r="H10" s="11">
        <f>[11]HY2022!H9</f>
        <v>78.7</v>
      </c>
      <c r="I10" s="11">
        <f>[11]HY2022!I9</f>
        <v>25.8</v>
      </c>
      <c r="J10" s="11">
        <f>[11]HY2022!J9</f>
        <v>0</v>
      </c>
      <c r="K10" s="11">
        <f>[11]HY2022!K9</f>
        <v>0</v>
      </c>
      <c r="L10" s="11">
        <f>[11]HY2022!L9</f>
        <v>108.2</v>
      </c>
      <c r="M10" s="11">
        <f>[11]HY2022!M9</f>
        <v>0</v>
      </c>
      <c r="N10" s="11">
        <f>[11]HY2022!N9</f>
        <v>135</v>
      </c>
      <c r="O10" s="11">
        <f>[11]HY2022!O9</f>
        <v>0</v>
      </c>
    </row>
    <row r="11" spans="2:15" ht="15.75" thickBot="1">
      <c r="B11" s="100"/>
      <c r="C11" s="101" t="str">
        <f>[11]HY2022!$C10</f>
        <v>Słowenia</v>
      </c>
      <c r="D11" s="11">
        <f>[11]HY2022!D10</f>
        <v>28.3</v>
      </c>
      <c r="E11" s="11">
        <f>[11]HY2022!E10</f>
        <v>6</v>
      </c>
      <c r="F11" s="11">
        <f>[11]HY2022!F10</f>
        <v>34.299999999999997</v>
      </c>
      <c r="G11" s="11">
        <f>[11]HY2022!G10</f>
        <v>1.9</v>
      </c>
      <c r="H11" s="11">
        <f>[11]HY2022!H10</f>
        <v>12.4</v>
      </c>
      <c r="I11" s="11">
        <f>[11]HY2022!I10</f>
        <v>0.2</v>
      </c>
      <c r="J11" s="11">
        <f>[11]HY2022!J10</f>
        <v>0</v>
      </c>
      <c r="K11" s="11">
        <f>[11]HY2022!K10</f>
        <v>0</v>
      </c>
      <c r="L11" s="11">
        <f>[11]HY2022!L10</f>
        <v>14.5</v>
      </c>
      <c r="M11" s="11">
        <f>[11]HY2022!M10</f>
        <v>0</v>
      </c>
      <c r="N11" s="11">
        <f>[11]HY2022!N10</f>
        <v>48.8</v>
      </c>
      <c r="O11" s="11">
        <f>[11]HY2022!O10</f>
        <v>0</v>
      </c>
    </row>
    <row r="12" spans="2:15" ht="13.5" customHeight="1" thickBot="1">
      <c r="B12" s="100"/>
      <c r="C12" s="101" t="str">
        <f>[11]HY2022!$C11</f>
        <v>Chorwacja</v>
      </c>
      <c r="D12" s="11">
        <f>[11]HY2022!D11</f>
        <v>46.2</v>
      </c>
      <c r="E12" s="11">
        <f>[11]HY2022!E11</f>
        <v>4.9000000000000004</v>
      </c>
      <c r="F12" s="11">
        <f>[11]HY2022!F11</f>
        <v>51.1</v>
      </c>
      <c r="G12" s="11">
        <f>[11]HY2022!G11</f>
        <v>3.2</v>
      </c>
      <c r="H12" s="11">
        <f>[11]HY2022!H11</f>
        <v>34.700000000000003</v>
      </c>
      <c r="I12" s="11">
        <f>[11]HY2022!I11</f>
        <v>4.7</v>
      </c>
      <c r="J12" s="11">
        <f>[11]HY2022!J11</f>
        <v>0</v>
      </c>
      <c r="K12" s="11">
        <f>[11]HY2022!K11</f>
        <v>0</v>
      </c>
      <c r="L12" s="11">
        <f>[11]HY2022!L11</f>
        <v>42.6</v>
      </c>
      <c r="M12" s="11">
        <f>[11]HY2022!M11</f>
        <v>0</v>
      </c>
      <c r="N12" s="11">
        <f>[11]HY2022!N11</f>
        <v>93.7</v>
      </c>
      <c r="O12" s="11">
        <f>[11]HY2022!O11</f>
        <v>0</v>
      </c>
    </row>
    <row r="13" spans="2:15" ht="15.75" thickBot="1">
      <c r="B13" s="100"/>
      <c r="C13" s="101" t="str">
        <f>[11]HY2022!$C12</f>
        <v>Litwa</v>
      </c>
      <c r="D13" s="11">
        <f>[11]HY2022!D12</f>
        <v>2.1</v>
      </c>
      <c r="E13" s="11">
        <f>[11]HY2022!E12</f>
        <v>0</v>
      </c>
      <c r="F13" s="11">
        <f>[11]HY2022!F12</f>
        <v>2.1</v>
      </c>
      <c r="G13" s="11">
        <f>[11]HY2022!G12</f>
        <v>0</v>
      </c>
      <c r="H13" s="11">
        <f>[11]HY2022!H12</f>
        <v>44</v>
      </c>
      <c r="I13" s="11">
        <f>[11]HY2022!I12</f>
        <v>11.3</v>
      </c>
      <c r="J13" s="11">
        <f>[11]HY2022!J12</f>
        <v>0</v>
      </c>
      <c r="K13" s="11">
        <f>[11]HY2022!K12</f>
        <v>0</v>
      </c>
      <c r="L13" s="11">
        <f>[11]HY2022!L12</f>
        <v>55.3</v>
      </c>
      <c r="M13" s="11">
        <f>[11]HY2022!M12</f>
        <v>0</v>
      </c>
      <c r="N13" s="11">
        <f>[11]HY2022!N12</f>
        <v>57.4</v>
      </c>
      <c r="O13" s="11">
        <f>[11]HY2022!O12</f>
        <v>0</v>
      </c>
    </row>
    <row r="14" spans="2:15" ht="15.75" thickBot="1">
      <c r="B14" s="100"/>
      <c r="C14" s="101" t="str">
        <f>[11]HY2022!$C13</f>
        <v>Łotwa</v>
      </c>
      <c r="D14" s="11">
        <f>[11]HY2022!D13</f>
        <v>3.5</v>
      </c>
      <c r="E14" s="11">
        <f>[11]HY2022!E13</f>
        <v>0</v>
      </c>
      <c r="F14" s="11">
        <f>[11]HY2022!F13</f>
        <v>3.5</v>
      </c>
      <c r="G14" s="11">
        <f>[11]HY2022!G13</f>
        <v>0</v>
      </c>
      <c r="H14" s="11">
        <f>[11]HY2022!H13</f>
        <v>8.1999999999999993</v>
      </c>
      <c r="I14" s="11">
        <f>[11]HY2022!I13</f>
        <v>0.2</v>
      </c>
      <c r="J14" s="11">
        <f>[11]HY2022!J13</f>
        <v>0</v>
      </c>
      <c r="K14" s="11">
        <f>[11]HY2022!K13</f>
        <v>0</v>
      </c>
      <c r="L14" s="11">
        <f>[11]HY2022!L13</f>
        <v>8.4</v>
      </c>
      <c r="M14" s="11">
        <f>[11]HY2022!M13</f>
        <v>0</v>
      </c>
      <c r="N14" s="11">
        <f>[11]HY2022!N13</f>
        <v>11.9</v>
      </c>
      <c r="O14" s="11">
        <f>[11]HY2022!O13</f>
        <v>0</v>
      </c>
    </row>
    <row r="15" spans="2:15" ht="15.75" thickBot="1">
      <c r="B15" s="100"/>
      <c r="C15" s="101" t="str">
        <f>[11]HY2022!$C14</f>
        <v>Estonia</v>
      </c>
      <c r="D15" s="11">
        <f>[11]HY2022!D14</f>
        <v>4</v>
      </c>
      <c r="E15" s="11">
        <f>[11]HY2022!E14</f>
        <v>0</v>
      </c>
      <c r="F15" s="11">
        <f>[11]HY2022!F14</f>
        <v>4</v>
      </c>
      <c r="G15" s="11">
        <f>[11]HY2022!G14</f>
        <v>0</v>
      </c>
      <c r="H15" s="11">
        <f>[11]HY2022!H14</f>
        <v>0.5</v>
      </c>
      <c r="I15" s="11">
        <f>[11]HY2022!I14</f>
        <v>0</v>
      </c>
      <c r="J15" s="11">
        <f>[11]HY2022!J14</f>
        <v>0</v>
      </c>
      <c r="K15" s="11">
        <f>[11]HY2022!K14</f>
        <v>0</v>
      </c>
      <c r="L15" s="11">
        <f>[11]HY2022!L14</f>
        <v>0.5</v>
      </c>
      <c r="M15" s="11">
        <f>[11]HY2022!M14</f>
        <v>0</v>
      </c>
      <c r="N15" s="11">
        <f>[11]HY2022!N14</f>
        <v>4.5</v>
      </c>
      <c r="O15" s="11">
        <f>[11]HY2022!O14</f>
        <v>0</v>
      </c>
    </row>
    <row r="16" spans="2:15" ht="15.75" thickBot="1">
      <c r="B16" s="100"/>
      <c r="C16" s="101" t="str">
        <f>[11]HY2022!$C15</f>
        <v>Rosja</v>
      </c>
      <c r="D16" s="11">
        <f>[11]HY2022!D15</f>
        <v>0</v>
      </c>
      <c r="E16" s="11">
        <f>[11]HY2022!E15</f>
        <v>0</v>
      </c>
      <c r="F16" s="11">
        <f>[11]HY2022!F15</f>
        <v>0</v>
      </c>
      <c r="G16" s="11">
        <f>[11]HY2022!G15</f>
        <v>0</v>
      </c>
      <c r="H16" s="11">
        <f>[11]HY2022!H15</f>
        <v>0</v>
      </c>
      <c r="I16" s="11">
        <f>[11]HY2022!I15</f>
        <v>0</v>
      </c>
      <c r="J16" s="11">
        <f>[11]HY2022!J15</f>
        <v>0</v>
      </c>
      <c r="K16" s="11">
        <f>[11]HY2022!K15</f>
        <v>0</v>
      </c>
      <c r="L16" s="11">
        <f>[11]HY2022!L15</f>
        <v>0</v>
      </c>
      <c r="M16" s="11">
        <f>[11]HY2022!M15</f>
        <v>0</v>
      </c>
      <c r="N16" s="11">
        <f>[11]HY2022!N15</f>
        <v>0</v>
      </c>
      <c r="O16" s="11">
        <f>'[1]16_SEGMENTY_1'!K8</f>
        <v>25.582441956492001</v>
      </c>
    </row>
    <row r="17" spans="2:15" ht="15.75" thickBot="1">
      <c r="B17" s="100"/>
      <c r="C17" s="101" t="str">
        <f>[11]HY2022!$C16</f>
        <v>Serbia</v>
      </c>
      <c r="D17" s="11">
        <f>[11]HY2022!D16</f>
        <v>22.4</v>
      </c>
      <c r="E17" s="11">
        <f>[11]HY2022!E16</f>
        <v>0</v>
      </c>
      <c r="F17" s="11">
        <f>[11]HY2022!F16</f>
        <v>22.4</v>
      </c>
      <c r="G17" s="11">
        <f>[11]HY2022!G16</f>
        <v>0</v>
      </c>
      <c r="H17" s="11">
        <f>[11]HY2022!H16</f>
        <v>0</v>
      </c>
      <c r="I17" s="11">
        <f>[11]HY2022!I16</f>
        <v>0</v>
      </c>
      <c r="J17" s="11">
        <f>[11]HY2022!J16</f>
        <v>0</v>
      </c>
      <c r="K17" s="11">
        <f>[11]HY2022!K16</f>
        <v>0</v>
      </c>
      <c r="L17" s="11">
        <f>[11]HY2022!L16</f>
        <v>0</v>
      </c>
      <c r="M17" s="11">
        <f>[11]HY2022!M16</f>
        <v>0</v>
      </c>
      <c r="N17" s="11">
        <f>[11]HY2022!N16</f>
        <v>22.4</v>
      </c>
      <c r="O17" s="11">
        <f>[11]HY2022!O16</f>
        <v>0</v>
      </c>
    </row>
    <row r="18" spans="2:15" ht="15.75" thickBot="1">
      <c r="B18" s="100"/>
      <c r="C18" s="101" t="str">
        <f>[11]HY2022!$C17</f>
        <v>Ukraina</v>
      </c>
      <c r="D18" s="11">
        <f>[11]HY2022!D17</f>
        <v>0</v>
      </c>
      <c r="E18" s="11">
        <f>[11]HY2022!E17</f>
        <v>0</v>
      </c>
      <c r="F18" s="11">
        <f>[11]HY2022!F17</f>
        <v>0</v>
      </c>
      <c r="G18" s="11">
        <f>[11]HY2022!G17</f>
        <v>0</v>
      </c>
      <c r="H18" s="11">
        <f>[11]HY2022!H17</f>
        <v>1.6</v>
      </c>
      <c r="I18" s="11">
        <f>[11]HY2022!I17</f>
        <v>0</v>
      </c>
      <c r="J18" s="11">
        <f>[11]HY2022!J17</f>
        <v>0</v>
      </c>
      <c r="K18" s="11">
        <f>[11]HY2022!K17</f>
        <v>0</v>
      </c>
      <c r="L18" s="11">
        <f>[11]HY2022!L17</f>
        <v>1.6</v>
      </c>
      <c r="M18" s="11">
        <f>[11]HY2022!M17</f>
        <v>0</v>
      </c>
      <c r="N18" s="11">
        <f>[11]HY2022!N17</f>
        <v>1.6</v>
      </c>
      <c r="O18" s="11">
        <f>[11]HY2022!O17</f>
        <v>0</v>
      </c>
    </row>
    <row r="19" spans="2:15" ht="15.75" thickBot="1">
      <c r="B19" s="102"/>
      <c r="C19" s="99" t="s">
        <v>239</v>
      </c>
      <c r="D19" s="10">
        <f>[11]HY2022!D18</f>
        <v>610</v>
      </c>
      <c r="E19" s="10">
        <f>[11]HY2022!E18</f>
        <v>33.5</v>
      </c>
      <c r="F19" s="10">
        <f>[11]HY2022!F18</f>
        <v>643.5</v>
      </c>
      <c r="G19" s="10">
        <f>[11]HY2022!G18</f>
        <v>99.1</v>
      </c>
      <c r="H19" s="10">
        <f>[11]HY2022!H18</f>
        <v>624.79999999999995</v>
      </c>
      <c r="I19" s="10">
        <f>[11]HY2022!I18</f>
        <v>155</v>
      </c>
      <c r="J19" s="10">
        <f>[11]HY2022!J18</f>
        <v>0</v>
      </c>
      <c r="K19" s="10">
        <f>[11]HY2022!K18</f>
        <v>0</v>
      </c>
      <c r="L19" s="10">
        <f>[11]HY2022!L18</f>
        <v>878.9</v>
      </c>
      <c r="M19" s="10">
        <f>[11]HY2022!M18</f>
        <v>0</v>
      </c>
      <c r="N19" s="10">
        <f>[11]HY2022!N18</f>
        <v>1522.4</v>
      </c>
      <c r="O19" s="10">
        <f>O16</f>
        <v>25.582441956492001</v>
      </c>
    </row>
    <row r="20" spans="2:15" ht="15.75" thickBot="1">
      <c r="B20" s="50" t="s">
        <v>196</v>
      </c>
      <c r="C20" s="101" t="s">
        <v>230</v>
      </c>
      <c r="D20" s="11">
        <f>[11]HY2022!D19</f>
        <v>0</v>
      </c>
      <c r="E20" s="11">
        <f>[11]HY2022!E19</f>
        <v>25.8</v>
      </c>
      <c r="F20" s="11">
        <f>[11]HY2022!F19</f>
        <v>25.8</v>
      </c>
      <c r="G20" s="11">
        <f>[11]HY2022!G19</f>
        <v>1.7</v>
      </c>
      <c r="H20" s="11">
        <f>[11]HY2022!H19</f>
        <v>2.8</v>
      </c>
      <c r="I20" s="11">
        <f>[11]HY2022!I19</f>
        <v>0.3</v>
      </c>
      <c r="J20" s="11">
        <f>[11]HY2022!J19</f>
        <v>0</v>
      </c>
      <c r="K20" s="11">
        <f>[11]HY2022!K19</f>
        <v>0</v>
      </c>
      <c r="L20" s="11">
        <f>[11]HY2022!L19</f>
        <v>4.8</v>
      </c>
      <c r="M20" s="11">
        <f>[11]HY2022!M19</f>
        <v>0</v>
      </c>
      <c r="N20" s="11">
        <f>[11]HY2022!N19</f>
        <v>30.6</v>
      </c>
      <c r="O20" s="11">
        <f>[11]HY2022!O19</f>
        <v>0</v>
      </c>
    </row>
    <row r="21" spans="2:15" ht="15.75" thickBot="1">
      <c r="B21" s="100"/>
      <c r="C21" s="101" t="s">
        <v>226</v>
      </c>
      <c r="D21" s="11">
        <f>[11]HY2022!D20</f>
        <v>0</v>
      </c>
      <c r="E21" s="11">
        <f>[11]HY2022!E20</f>
        <v>0</v>
      </c>
      <c r="F21" s="11">
        <f>[11]HY2022!F20</f>
        <v>0</v>
      </c>
      <c r="G21" s="11">
        <f>[11]HY2022!G20</f>
        <v>0</v>
      </c>
      <c r="H21" s="11">
        <f>[11]HY2022!H20</f>
        <v>23.4</v>
      </c>
      <c r="I21" s="11">
        <f>[11]HY2022!I20</f>
        <v>0</v>
      </c>
      <c r="J21" s="11">
        <f>[11]HY2022!J20</f>
        <v>0</v>
      </c>
      <c r="K21" s="11">
        <f>[11]HY2022!K20</f>
        <v>0</v>
      </c>
      <c r="L21" s="11">
        <f>[11]HY2022!L20</f>
        <v>23.4</v>
      </c>
      <c r="M21" s="11">
        <f>[11]HY2022!M20</f>
        <v>0</v>
      </c>
      <c r="N21" s="11">
        <f>[11]HY2022!N20</f>
        <v>23.4</v>
      </c>
      <c r="O21" s="11">
        <f>[11]HY2022!O20</f>
        <v>0</v>
      </c>
    </row>
    <row r="22" spans="2:15" ht="15.75" thickBot="1">
      <c r="B22" s="100"/>
      <c r="C22" s="101" t="s">
        <v>237</v>
      </c>
      <c r="D22" s="11">
        <f>[11]HY2022!D21</f>
        <v>0</v>
      </c>
      <c r="E22" s="11">
        <f>[11]HY2022!E21</f>
        <v>0</v>
      </c>
      <c r="F22" s="11">
        <f>[11]HY2022!F21</f>
        <v>0</v>
      </c>
      <c r="G22" s="11">
        <f>[11]HY2022!G21</f>
        <v>0</v>
      </c>
      <c r="H22" s="11">
        <f>[11]HY2022!H21</f>
        <v>116.9</v>
      </c>
      <c r="I22" s="11">
        <f>[11]HY2022!I21</f>
        <v>17.399999999999999</v>
      </c>
      <c r="J22" s="11">
        <f>[11]HY2022!J21</f>
        <v>0</v>
      </c>
      <c r="K22" s="11">
        <f>[11]HY2022!K21</f>
        <v>0</v>
      </c>
      <c r="L22" s="11">
        <f>[11]HY2022!L21</f>
        <v>134.30000000000001</v>
      </c>
      <c r="M22" s="11">
        <f>[11]HY2022!M21</f>
        <v>0</v>
      </c>
      <c r="N22" s="11">
        <f>[11]HY2022!N21</f>
        <v>134.30000000000001</v>
      </c>
      <c r="O22" s="11">
        <f>[11]HY2022!O21</f>
        <v>0</v>
      </c>
    </row>
    <row r="23" spans="2:15" ht="15.75" thickBot="1">
      <c r="B23" s="100"/>
      <c r="C23" s="101" t="s">
        <v>245</v>
      </c>
      <c r="D23" s="11">
        <f>[11]HY2022!D22</f>
        <v>0</v>
      </c>
      <c r="E23" s="11">
        <f>[11]HY2022!E22</f>
        <v>0</v>
      </c>
      <c r="F23" s="11">
        <f>[11]HY2022!F22</f>
        <v>0</v>
      </c>
      <c r="G23" s="11">
        <f>[11]HY2022!G22</f>
        <v>0</v>
      </c>
      <c r="H23" s="11">
        <f>[11]HY2022!H22</f>
        <v>25.8</v>
      </c>
      <c r="I23" s="11">
        <f>[11]HY2022!I22</f>
        <v>4.4000000000000004</v>
      </c>
      <c r="J23" s="11">
        <f>[11]HY2022!J22</f>
        <v>0</v>
      </c>
      <c r="K23" s="11">
        <f>[11]HY2022!K22</f>
        <v>0</v>
      </c>
      <c r="L23" s="11">
        <f>[11]HY2022!L22</f>
        <v>30.2</v>
      </c>
      <c r="M23" s="11">
        <f>[11]HY2022!M22</f>
        <v>0</v>
      </c>
      <c r="N23" s="11">
        <f>[11]HY2022!N22</f>
        <v>30.2</v>
      </c>
      <c r="O23" s="11">
        <f>[11]HY2022!O22</f>
        <v>0</v>
      </c>
    </row>
    <row r="24" spans="2:15" ht="15.75" thickBot="1">
      <c r="B24" s="100"/>
      <c r="C24" s="101" t="s">
        <v>246</v>
      </c>
      <c r="D24" s="11">
        <f>[11]HY2022!D23</f>
        <v>0</v>
      </c>
      <c r="E24" s="11">
        <f>[11]HY2022!E23</f>
        <v>0</v>
      </c>
      <c r="F24" s="11">
        <f>[11]HY2022!F23</f>
        <v>0</v>
      </c>
      <c r="G24" s="11">
        <f>[11]HY2022!G23</f>
        <v>0</v>
      </c>
      <c r="H24" s="11">
        <f>[11]HY2022!H23</f>
        <v>7.8</v>
      </c>
      <c r="I24" s="11">
        <f>[11]HY2022!I23</f>
        <v>0</v>
      </c>
      <c r="J24" s="11">
        <f>[11]HY2022!J23</f>
        <v>0</v>
      </c>
      <c r="K24" s="11">
        <f>[11]HY2022!K23</f>
        <v>0</v>
      </c>
      <c r="L24" s="11">
        <f>[11]HY2022!L23</f>
        <v>7.8</v>
      </c>
      <c r="M24" s="11">
        <f>[11]HY2022!M23</f>
        <v>0</v>
      </c>
      <c r="N24" s="11">
        <f>[11]HY2022!N23</f>
        <v>7.8</v>
      </c>
      <c r="O24" s="11">
        <f>[11]HY2022!O23</f>
        <v>0</v>
      </c>
    </row>
    <row r="25" spans="2:15" ht="15.75" thickBot="1">
      <c r="B25" s="100"/>
      <c r="C25" s="101" t="s">
        <v>247</v>
      </c>
      <c r="D25" s="11">
        <f>[11]HY2022!D24</f>
        <v>0</v>
      </c>
      <c r="E25" s="11">
        <f>[11]HY2022!E24</f>
        <v>0</v>
      </c>
      <c r="F25" s="11">
        <f>[11]HY2022!F24</f>
        <v>0</v>
      </c>
      <c r="G25" s="11">
        <f>[11]HY2022!G24</f>
        <v>0</v>
      </c>
      <c r="H25" s="11">
        <f>[11]HY2022!H24</f>
        <v>73.099999999999994</v>
      </c>
      <c r="I25" s="11">
        <f>[11]HY2022!I24</f>
        <v>10.8</v>
      </c>
      <c r="J25" s="11">
        <f>[11]HY2022!J24</f>
        <v>0</v>
      </c>
      <c r="K25" s="11">
        <f>[11]HY2022!K24</f>
        <v>0</v>
      </c>
      <c r="L25" s="11">
        <f>[11]HY2022!L24</f>
        <v>83.9</v>
      </c>
      <c r="M25" s="11">
        <f>[11]HY2022!M24</f>
        <v>0</v>
      </c>
      <c r="N25" s="11">
        <f>[11]HY2022!N24</f>
        <v>83.9</v>
      </c>
      <c r="O25" s="11">
        <f>[11]HY2022!O24</f>
        <v>0</v>
      </c>
    </row>
    <row r="26" spans="2:15" ht="15.75" thickBot="1">
      <c r="B26" s="100"/>
      <c r="C26" s="101" t="s">
        <v>248</v>
      </c>
      <c r="D26" s="11">
        <f>[11]HY2022!D25</f>
        <v>0</v>
      </c>
      <c r="E26" s="11">
        <f>[11]HY2022!E25</f>
        <v>0</v>
      </c>
      <c r="F26" s="11">
        <f>[11]HY2022!F25</f>
        <v>0</v>
      </c>
      <c r="G26" s="11">
        <f>[11]HY2022!G25</f>
        <v>0</v>
      </c>
      <c r="H26" s="11">
        <f>[11]HY2022!H25</f>
        <v>2.4</v>
      </c>
      <c r="I26" s="11">
        <f>[11]HY2022!I25</f>
        <v>0</v>
      </c>
      <c r="J26" s="11">
        <f>[11]HY2022!J25</f>
        <v>0</v>
      </c>
      <c r="K26" s="11">
        <f>[11]HY2022!K25</f>
        <v>0</v>
      </c>
      <c r="L26" s="11">
        <f>[11]HY2022!L25</f>
        <v>2.4</v>
      </c>
      <c r="M26" s="11">
        <f>[11]HY2022!M25</f>
        <v>0</v>
      </c>
      <c r="N26" s="11">
        <f>[11]HY2022!N25</f>
        <v>2.4</v>
      </c>
      <c r="O26" s="11">
        <f>[11]HY2022!O25</f>
        <v>0</v>
      </c>
    </row>
    <row r="27" spans="2:15" ht="15.75" thickBot="1">
      <c r="B27" s="100"/>
      <c r="C27" s="101" t="s">
        <v>236</v>
      </c>
      <c r="D27" s="11">
        <f>[11]HY2022!D26</f>
        <v>0</v>
      </c>
      <c r="E27" s="11">
        <f>[11]HY2022!E26</f>
        <v>0</v>
      </c>
      <c r="F27" s="11">
        <f>[11]HY2022!F26</f>
        <v>0</v>
      </c>
      <c r="G27" s="11">
        <f>[11]HY2022!G26</f>
        <v>1</v>
      </c>
      <c r="H27" s="11">
        <f>[11]HY2022!H26</f>
        <v>107.4</v>
      </c>
      <c r="I27" s="11">
        <f>[11]HY2022!I26</f>
        <v>32.799999999999997</v>
      </c>
      <c r="J27" s="11">
        <f>[11]HY2022!J26</f>
        <v>0</v>
      </c>
      <c r="K27" s="11">
        <f>[11]HY2022!K26</f>
        <v>0</v>
      </c>
      <c r="L27" s="11">
        <f>[11]HY2022!L26</f>
        <v>141.19999999999999</v>
      </c>
      <c r="M27" s="11">
        <f>[11]HY2022!M26</f>
        <v>0</v>
      </c>
      <c r="N27" s="11">
        <f>[11]HY2022!N26</f>
        <v>141.19999999999999</v>
      </c>
      <c r="O27" s="11">
        <f>[11]HY2022!O26</f>
        <v>0</v>
      </c>
    </row>
    <row r="28" spans="2:15" ht="15.75" thickBot="1">
      <c r="B28" s="98"/>
      <c r="C28" s="99" t="s">
        <v>239</v>
      </c>
      <c r="D28" s="10">
        <f>[11]HY2022!D27</f>
        <v>0</v>
      </c>
      <c r="E28" s="10">
        <f>[11]HY2022!E27</f>
        <v>25.8</v>
      </c>
      <c r="F28" s="10">
        <f>[11]HY2022!F27</f>
        <v>25.8</v>
      </c>
      <c r="G28" s="10">
        <f>[11]HY2022!G27</f>
        <v>2.7</v>
      </c>
      <c r="H28" s="10">
        <f>[11]HY2022!H27</f>
        <v>359.6</v>
      </c>
      <c r="I28" s="10">
        <f>[11]HY2022!I27</f>
        <v>65.7</v>
      </c>
      <c r="J28" s="10">
        <f>[11]HY2022!J27</f>
        <v>0</v>
      </c>
      <c r="K28" s="10">
        <f>[11]HY2022!K27</f>
        <v>0</v>
      </c>
      <c r="L28" s="10">
        <f>[11]HY2022!L27</f>
        <v>428</v>
      </c>
      <c r="M28" s="10">
        <f>[11]HY2022!M27</f>
        <v>0</v>
      </c>
      <c r="N28" s="10">
        <f>[11]HY2022!N27</f>
        <v>453.8</v>
      </c>
      <c r="O28" s="10">
        <f>[11]HY2022!O27</f>
        <v>0</v>
      </c>
    </row>
    <row r="29" spans="2:15" ht="15.75" thickBot="1">
      <c r="B29" s="98" t="s">
        <v>249</v>
      </c>
      <c r="C29" s="99" t="s">
        <v>239</v>
      </c>
      <c r="D29" s="10">
        <f>[11]HY2022!D28</f>
        <v>1550.2</v>
      </c>
      <c r="E29" s="10">
        <f>[11]HY2022!E28</f>
        <v>289</v>
      </c>
      <c r="F29" s="10">
        <f>[11]HY2022!F28</f>
        <v>1839.2</v>
      </c>
      <c r="G29" s="10">
        <f>[11]HY2022!G28</f>
        <v>382.4</v>
      </c>
      <c r="H29" s="10">
        <f>[11]HY2022!H28</f>
        <v>1542.6</v>
      </c>
      <c r="I29" s="10">
        <f>[11]HY2022!I28</f>
        <v>349.4</v>
      </c>
      <c r="J29" s="10">
        <f>[11]HY2022!J28</f>
        <v>53.9</v>
      </c>
      <c r="K29" s="10">
        <f>[11]HY2022!K28</f>
        <v>11.3</v>
      </c>
      <c r="L29" s="10">
        <f>[11]HY2022!L28</f>
        <v>2339.6</v>
      </c>
      <c r="M29" s="10">
        <f>[11]HY2022!M28</f>
        <v>67.8</v>
      </c>
      <c r="N29" s="10">
        <f>[11]HY2022!N28</f>
        <v>4246.6000000000004</v>
      </c>
      <c r="O29" s="10">
        <f>O19</f>
        <v>25.582441956492001</v>
      </c>
    </row>
    <row r="30" spans="2:15">
      <c r="F30" s="13"/>
      <c r="G30" s="13"/>
      <c r="H30" s="13"/>
      <c r="I30" s="13"/>
      <c r="J30" s="13"/>
      <c r="K30" s="13"/>
      <c r="M30" s="13"/>
      <c r="N30" s="13"/>
      <c r="O30" s="13"/>
    </row>
    <row r="31" spans="2:15" ht="15.75" thickBot="1"/>
    <row r="32" spans="2:15" ht="15" customHeight="1" thickBot="1">
      <c r="B32" s="46" t="s">
        <v>198</v>
      </c>
      <c r="C32" s="47"/>
      <c r="D32" s="85" t="s">
        <v>241</v>
      </c>
      <c r="E32" s="86"/>
      <c r="F32" s="53"/>
      <c r="G32" s="85" t="s">
        <v>242</v>
      </c>
      <c r="H32" s="86"/>
      <c r="I32" s="86"/>
      <c r="J32" s="86"/>
      <c r="K32" s="53"/>
      <c r="L32" s="49" t="s">
        <v>238</v>
      </c>
      <c r="M32" s="48" t="s">
        <v>243</v>
      </c>
      <c r="N32" s="48" t="s">
        <v>176</v>
      </c>
    </row>
    <row r="33" spans="2:14" ht="15" customHeight="1" thickBot="1">
      <c r="B33" s="37" t="str">
        <f>'[1]4_PL'!H5</f>
        <v>niebadane, przeglądane, przekształcone*</v>
      </c>
      <c r="C33" s="96"/>
      <c r="D33" s="48" t="s">
        <v>169</v>
      </c>
      <c r="E33" s="48" t="s">
        <v>172</v>
      </c>
      <c r="F33" s="48" t="s">
        <v>239</v>
      </c>
      <c r="G33" s="48" t="s">
        <v>169</v>
      </c>
      <c r="H33" s="37" t="s">
        <v>171</v>
      </c>
      <c r="I33" s="96"/>
      <c r="J33" s="48" t="s">
        <v>173</v>
      </c>
      <c r="K33" s="48" t="s">
        <v>239</v>
      </c>
      <c r="L33" s="49"/>
      <c r="M33" s="35"/>
      <c r="N33" s="35"/>
    </row>
    <row r="34" spans="2:14" ht="15.75" thickBot="1">
      <c r="B34" s="37"/>
      <c r="C34" s="96"/>
      <c r="D34" s="38"/>
      <c r="E34" s="38"/>
      <c r="F34" s="38"/>
      <c r="G34" s="38"/>
      <c r="H34" s="97" t="s">
        <v>170</v>
      </c>
      <c r="I34" s="97" t="s">
        <v>171</v>
      </c>
      <c r="J34" s="38"/>
      <c r="K34" s="38"/>
      <c r="L34" s="53"/>
      <c r="M34" s="35"/>
      <c r="N34" s="35"/>
    </row>
    <row r="35" spans="2:14" ht="15.75" thickBot="1">
      <c r="B35" s="98" t="s">
        <v>194</v>
      </c>
      <c r="C35" s="99" t="s">
        <v>194</v>
      </c>
      <c r="D35" s="10">
        <f>[11]HY2021!D4</f>
        <v>896.9</v>
      </c>
      <c r="E35" s="10">
        <f>[11]HY2021!E4</f>
        <v>40.200000000000003</v>
      </c>
      <c r="F35" s="10">
        <f>[11]HY2021!F4</f>
        <v>937.1</v>
      </c>
      <c r="G35" s="10">
        <f>[11]HY2021!G4</f>
        <v>152.30000000000001</v>
      </c>
      <c r="H35" s="10">
        <f>[11]HY2021!H4</f>
        <v>492.8</v>
      </c>
      <c r="I35" s="10">
        <f>[11]HY2021!I4</f>
        <v>71.2</v>
      </c>
      <c r="J35" s="10">
        <f>[11]HY2021!J4</f>
        <v>55.1</v>
      </c>
      <c r="K35" s="10">
        <f>[11]HY2021!K4</f>
        <v>771.4</v>
      </c>
      <c r="L35" s="10">
        <f>[11]HY2021!L4</f>
        <v>67.5</v>
      </c>
      <c r="M35" s="10">
        <f>[11]HY2021!M4</f>
        <v>1776</v>
      </c>
      <c r="N35" s="10">
        <f>[11]HY2021!N4</f>
        <v>0</v>
      </c>
    </row>
    <row r="36" spans="2:14" ht="15" customHeight="1" thickBot="1">
      <c r="B36" s="50" t="s">
        <v>244</v>
      </c>
      <c r="C36" s="101" t="s">
        <v>227</v>
      </c>
      <c r="D36" s="11">
        <f>[11]HY2021!D5</f>
        <v>79.2</v>
      </c>
      <c r="E36" s="11">
        <f>[11]HY2021!E5</f>
        <v>0</v>
      </c>
      <c r="F36" s="11">
        <f>[11]HY2021!F5</f>
        <v>79.2</v>
      </c>
      <c r="G36" s="11">
        <f>[11]HY2021!G5-0.1</f>
        <v>19.7</v>
      </c>
      <c r="H36" s="11">
        <f>[11]HY2021!H5</f>
        <v>111.5</v>
      </c>
      <c r="I36" s="11">
        <f>[11]HY2021!I5</f>
        <v>14.4</v>
      </c>
      <c r="J36" s="11">
        <f>[11]HY2021!J5</f>
        <v>0</v>
      </c>
      <c r="K36" s="11">
        <f>[11]HY2021!K5-0.1</f>
        <v>145.6</v>
      </c>
      <c r="L36" s="11">
        <f>[11]HY2021!L5</f>
        <v>0</v>
      </c>
      <c r="M36" s="11">
        <f>[11]HY2021!M5-0.1</f>
        <v>224.8</v>
      </c>
      <c r="N36" s="11">
        <f>[11]HY2021!N5</f>
        <v>0</v>
      </c>
    </row>
    <row r="37" spans="2:14" ht="15.75" thickBot="1">
      <c r="B37" s="100"/>
      <c r="C37" s="101" t="s">
        <v>229</v>
      </c>
      <c r="D37" s="11">
        <f>[11]HY2021!D6</f>
        <v>63.9</v>
      </c>
      <c r="E37" s="11">
        <f>[11]HY2021!E6</f>
        <v>0</v>
      </c>
      <c r="F37" s="11">
        <f>[11]HY2021!F6</f>
        <v>63.9</v>
      </c>
      <c r="G37" s="11">
        <f>[11]HY2021!G6</f>
        <v>15.5</v>
      </c>
      <c r="H37" s="11">
        <f>[11]HY2021!H6</f>
        <v>70.3</v>
      </c>
      <c r="I37" s="11">
        <f>[11]HY2021!I6</f>
        <v>12.4</v>
      </c>
      <c r="J37" s="11">
        <f>[11]HY2021!J6</f>
        <v>0</v>
      </c>
      <c r="K37" s="11">
        <f>[11]HY2021!K6</f>
        <v>98.2</v>
      </c>
      <c r="L37" s="11">
        <f>[11]HY2021!L6</f>
        <v>0</v>
      </c>
      <c r="M37" s="11">
        <f>[11]HY2021!M6</f>
        <v>162.1</v>
      </c>
      <c r="N37" s="11">
        <f>[11]HY2021!N6</f>
        <v>0</v>
      </c>
    </row>
    <row r="38" spans="2:14" ht="15.75" thickBot="1">
      <c r="B38" s="100"/>
      <c r="C38" s="101" t="s">
        <v>228</v>
      </c>
      <c r="D38" s="11">
        <f>[11]HY2021!D7</f>
        <v>98.7</v>
      </c>
      <c r="E38" s="11">
        <f>[11]HY2021!E7</f>
        <v>0</v>
      </c>
      <c r="F38" s="11">
        <f>[11]HY2021!F7</f>
        <v>98.7</v>
      </c>
      <c r="G38" s="11">
        <f>[11]HY2021!G7</f>
        <v>19.100000000000001</v>
      </c>
      <c r="H38" s="11">
        <f>[11]HY2021!H7</f>
        <v>93.6</v>
      </c>
      <c r="I38" s="11">
        <f>[11]HY2021!I7</f>
        <v>8.9</v>
      </c>
      <c r="J38" s="11">
        <f>[11]HY2021!J7</f>
        <v>0</v>
      </c>
      <c r="K38" s="11">
        <f>[11]HY2021!K7</f>
        <v>121.6</v>
      </c>
      <c r="L38" s="11">
        <f>[11]HY2021!L7</f>
        <v>0</v>
      </c>
      <c r="M38" s="11">
        <f>[11]HY2021!M7</f>
        <v>220.3</v>
      </c>
      <c r="N38" s="11">
        <f>[11]HY2021!N7</f>
        <v>0</v>
      </c>
    </row>
    <row r="39" spans="2:14" ht="15.75" thickBot="1">
      <c r="B39" s="100"/>
      <c r="C39" s="101" t="s">
        <v>231</v>
      </c>
      <c r="D39" s="11">
        <f>[11]HY2021!D8</f>
        <v>119.6</v>
      </c>
      <c r="E39" s="11">
        <f>[11]HY2021!E8</f>
        <v>0</v>
      </c>
      <c r="F39" s="11">
        <f>[11]HY2021!F8</f>
        <v>119.6</v>
      </c>
      <c r="G39" s="11">
        <f>[11]HY2021!G8</f>
        <v>12.5</v>
      </c>
      <c r="H39" s="11">
        <f>[11]HY2021!H8</f>
        <v>131.80000000000001</v>
      </c>
      <c r="I39" s="11">
        <f>[11]HY2021!I8</f>
        <v>22.6</v>
      </c>
      <c r="J39" s="11">
        <f>[11]HY2021!J8</f>
        <v>0</v>
      </c>
      <c r="K39" s="11">
        <f>[11]HY2021!K8</f>
        <v>166.9</v>
      </c>
      <c r="L39" s="11">
        <f>[11]HY2021!L8</f>
        <v>0</v>
      </c>
      <c r="M39" s="11">
        <f>[11]HY2021!M8</f>
        <v>286.5</v>
      </c>
      <c r="N39" s="11">
        <f>[11]HY2021!N8</f>
        <v>0</v>
      </c>
    </row>
    <row r="40" spans="2:14" ht="15.75" thickBot="1">
      <c r="B40" s="100"/>
      <c r="C40" s="101" t="s">
        <v>234</v>
      </c>
      <c r="D40" s="11">
        <f>[11]HY2021!D9</f>
        <v>21.5</v>
      </c>
      <c r="E40" s="11">
        <f>[11]HY2021!E9</f>
        <v>0</v>
      </c>
      <c r="F40" s="11">
        <f>[11]HY2021!F9</f>
        <v>21.5</v>
      </c>
      <c r="G40" s="11">
        <f>[11]HY2021!G9</f>
        <v>0.5</v>
      </c>
      <c r="H40" s="11">
        <f>[11]HY2021!H9</f>
        <v>71.7</v>
      </c>
      <c r="I40" s="11">
        <f>[11]HY2021!I9</f>
        <v>11.9</v>
      </c>
      <c r="J40" s="11">
        <f>[11]HY2021!J9</f>
        <v>0</v>
      </c>
      <c r="K40" s="11">
        <f>[11]HY2021!K9</f>
        <v>84.1</v>
      </c>
      <c r="L40" s="11">
        <f>[11]HY2021!L9</f>
        <v>0</v>
      </c>
      <c r="M40" s="11">
        <f>[11]HY2021!M9</f>
        <v>105.6</v>
      </c>
      <c r="N40" s="11">
        <f>[11]HY2021!N9</f>
        <v>0</v>
      </c>
    </row>
    <row r="41" spans="2:14" ht="15.75" thickBot="1">
      <c r="B41" s="100"/>
      <c r="C41" s="101" t="s">
        <v>233</v>
      </c>
      <c r="D41" s="11">
        <f>[11]HY2021!D10</f>
        <v>27.1</v>
      </c>
      <c r="E41" s="11">
        <f>[11]HY2021!E10</f>
        <v>0</v>
      </c>
      <c r="F41" s="11">
        <f>[11]HY2021!F10</f>
        <v>27.1</v>
      </c>
      <c r="G41" s="11">
        <f>[11]HY2021!G10</f>
        <v>0.8</v>
      </c>
      <c r="H41" s="11">
        <f>[11]HY2021!H10</f>
        <v>2.1</v>
      </c>
      <c r="I41" s="11">
        <f>[11]HY2021!I10</f>
        <v>0</v>
      </c>
      <c r="J41" s="11">
        <f>[11]HY2021!J10</f>
        <v>0</v>
      </c>
      <c r="K41" s="11">
        <f>[11]HY2021!K10</f>
        <v>2.9</v>
      </c>
      <c r="L41" s="11">
        <f>[11]HY2021!L10</f>
        <v>0</v>
      </c>
      <c r="M41" s="11">
        <f>[11]HY2021!M10</f>
        <v>30</v>
      </c>
      <c r="N41" s="11">
        <f>[11]HY2021!N10</f>
        <v>0</v>
      </c>
    </row>
    <row r="42" spans="2:14" ht="15.75" thickBot="1">
      <c r="B42" s="100"/>
      <c r="C42" s="101" t="s">
        <v>232</v>
      </c>
      <c r="D42" s="11">
        <f>[11]HY2021!D11</f>
        <v>39.6</v>
      </c>
      <c r="E42" s="11">
        <f>[11]HY2021!E11</f>
        <v>0</v>
      </c>
      <c r="F42" s="11">
        <f>[11]HY2021!F11</f>
        <v>39.6</v>
      </c>
      <c r="G42" s="11">
        <f>[11]HY2021!G11</f>
        <v>0</v>
      </c>
      <c r="H42" s="11">
        <f>[11]HY2021!H11</f>
        <v>23.7</v>
      </c>
      <c r="I42" s="11">
        <f>[11]HY2021!I11</f>
        <v>1.6</v>
      </c>
      <c r="J42" s="11">
        <f>[11]HY2021!J11</f>
        <v>0</v>
      </c>
      <c r="K42" s="11">
        <f>[11]HY2021!K11</f>
        <v>25.3</v>
      </c>
      <c r="L42" s="11">
        <f>[11]HY2021!L11</f>
        <v>0</v>
      </c>
      <c r="M42" s="11">
        <f>[11]HY2021!M11</f>
        <v>64.900000000000006</v>
      </c>
      <c r="N42" s="11">
        <f>[11]HY2021!N11</f>
        <v>0</v>
      </c>
    </row>
    <row r="43" spans="2:14" ht="15.75" thickBot="1">
      <c r="B43" s="100"/>
      <c r="C43" s="101" t="s">
        <v>250</v>
      </c>
      <c r="D43" s="11">
        <f>[11]HY2021!D12</f>
        <v>0</v>
      </c>
      <c r="E43" s="11">
        <f>[11]HY2021!E12</f>
        <v>0</v>
      </c>
      <c r="F43" s="11">
        <f>[11]HY2021!F12</f>
        <v>0</v>
      </c>
      <c r="G43" s="11">
        <f>[11]HY2021!G12</f>
        <v>0</v>
      </c>
      <c r="H43" s="11">
        <f>[11]HY2021!H12</f>
        <v>55.9</v>
      </c>
      <c r="I43" s="11">
        <f>[11]HY2021!I12</f>
        <v>7.8</v>
      </c>
      <c r="J43" s="11">
        <f>[11]HY2021!J12</f>
        <v>0</v>
      </c>
      <c r="K43" s="11">
        <f>[11]HY2021!K12</f>
        <v>63.7</v>
      </c>
      <c r="L43" s="11">
        <f>[11]HY2021!L12</f>
        <v>0</v>
      </c>
      <c r="M43" s="11">
        <f>[11]HY2021!M12</f>
        <v>63.7</v>
      </c>
      <c r="N43" s="11">
        <f>[11]HY2021!N12</f>
        <v>0</v>
      </c>
    </row>
    <row r="44" spans="2:14" ht="15.75" thickBot="1">
      <c r="B44" s="100"/>
      <c r="C44" s="101" t="s">
        <v>251</v>
      </c>
      <c r="D44" s="11">
        <f>[11]HY2021!D13</f>
        <v>0</v>
      </c>
      <c r="E44" s="11">
        <f>[11]HY2021!E13</f>
        <v>0</v>
      </c>
      <c r="F44" s="11">
        <f>[11]HY2021!F13</f>
        <v>0</v>
      </c>
      <c r="G44" s="11">
        <f>[11]HY2021!G13</f>
        <v>0</v>
      </c>
      <c r="H44" s="11">
        <f>[11]HY2021!H13</f>
        <v>0</v>
      </c>
      <c r="I44" s="11">
        <f>[11]HY2021!I13</f>
        <v>0</v>
      </c>
      <c r="J44" s="11">
        <f>[11]HY2021!J13</f>
        <v>0</v>
      </c>
      <c r="K44" s="11">
        <f>[11]HY2021!K13</f>
        <v>0</v>
      </c>
      <c r="L44" s="11">
        <f>[11]HY2021!L13</f>
        <v>0</v>
      </c>
      <c r="M44" s="11">
        <f>[11]HY2021!M13</f>
        <v>0</v>
      </c>
      <c r="N44" s="11">
        <f>[11]HY2021!N13</f>
        <v>0</v>
      </c>
    </row>
    <row r="45" spans="2:14" ht="15.75" thickBot="1">
      <c r="B45" s="100"/>
      <c r="C45" s="101" t="s">
        <v>252</v>
      </c>
      <c r="D45" s="11">
        <f>[11]HY2021!D14</f>
        <v>0</v>
      </c>
      <c r="E45" s="11">
        <f>[11]HY2021!E14</f>
        <v>0</v>
      </c>
      <c r="F45" s="11">
        <f>[11]HY2021!F14</f>
        <v>0</v>
      </c>
      <c r="G45" s="11">
        <f>[11]HY2021!G14</f>
        <v>0</v>
      </c>
      <c r="H45" s="11">
        <f>[11]HY2021!H14</f>
        <v>0</v>
      </c>
      <c r="I45" s="11">
        <f>[11]HY2021!I14</f>
        <v>0</v>
      </c>
      <c r="J45" s="11">
        <f>[11]HY2021!J14</f>
        <v>0</v>
      </c>
      <c r="K45" s="11">
        <f>[11]HY2021!K14</f>
        <v>0</v>
      </c>
      <c r="L45" s="11">
        <f>[11]HY2021!L14</f>
        <v>0</v>
      </c>
      <c r="M45" s="11">
        <f>[11]HY2021!M14</f>
        <v>0</v>
      </c>
      <c r="N45" s="11">
        <f>[11]HY2021!N14</f>
        <v>0</v>
      </c>
    </row>
    <row r="46" spans="2:14" ht="15.75" thickBot="1">
      <c r="B46" s="100"/>
      <c r="C46" s="101" t="s">
        <v>179</v>
      </c>
      <c r="D46" s="11">
        <f>[11]HY2021!D15</f>
        <v>0</v>
      </c>
      <c r="E46" s="11">
        <f>[11]HY2021!E15</f>
        <v>0</v>
      </c>
      <c r="F46" s="11">
        <f>[11]HY2021!F15</f>
        <v>0</v>
      </c>
      <c r="G46" s="11">
        <f>[11]HY2021!G15</f>
        <v>0</v>
      </c>
      <c r="H46" s="11">
        <f>[11]HY2021!H15</f>
        <v>0</v>
      </c>
      <c r="I46" s="11">
        <f>[11]HY2021!I15</f>
        <v>0</v>
      </c>
      <c r="J46" s="11">
        <f>[11]HY2021!J15</f>
        <v>0</v>
      </c>
      <c r="K46" s="11">
        <f>[11]HY2021!K15</f>
        <v>0</v>
      </c>
      <c r="L46" s="11">
        <f>[11]HY2021!L15</f>
        <v>0</v>
      </c>
      <c r="M46" s="11">
        <f>[11]HY2021!M15</f>
        <v>0</v>
      </c>
      <c r="N46" s="11">
        <f>[11]HY2021!N15</f>
        <v>47.070435695615998</v>
      </c>
    </row>
    <row r="47" spans="2:14" ht="15.75" thickBot="1">
      <c r="B47" s="100"/>
      <c r="C47" s="101" t="s">
        <v>235</v>
      </c>
      <c r="D47" s="11">
        <f>[11]HY2021!D16</f>
        <v>17.600000000000001</v>
      </c>
      <c r="E47" s="11">
        <f>[11]HY2021!E16</f>
        <v>0</v>
      </c>
      <c r="F47" s="11">
        <f>[11]HY2021!F16</f>
        <v>17.600000000000001</v>
      </c>
      <c r="G47" s="11">
        <f>[11]HY2021!G16</f>
        <v>0</v>
      </c>
      <c r="H47" s="11">
        <f>[11]HY2021!H16</f>
        <v>0</v>
      </c>
      <c r="I47" s="11">
        <f>[11]HY2021!I16</f>
        <v>0</v>
      </c>
      <c r="J47" s="11">
        <f>[11]HY2021!J16</f>
        <v>0</v>
      </c>
      <c r="K47" s="11">
        <f>[11]HY2021!K16</f>
        <v>0</v>
      </c>
      <c r="L47" s="11">
        <f>[11]HY2021!L16</f>
        <v>0</v>
      </c>
      <c r="M47" s="11">
        <f>[11]HY2021!M16</f>
        <v>17.600000000000001</v>
      </c>
      <c r="N47" s="11">
        <f>[11]HY2021!N16</f>
        <v>0</v>
      </c>
    </row>
    <row r="48" spans="2:14" ht="15.75" thickBot="1">
      <c r="B48" s="100"/>
      <c r="C48" s="101" t="s">
        <v>253</v>
      </c>
      <c r="D48" s="11">
        <f>[11]HY2021!D17</f>
        <v>0</v>
      </c>
      <c r="E48" s="11">
        <f>[11]HY2021!E17</f>
        <v>0</v>
      </c>
      <c r="F48" s="11">
        <f>[11]HY2021!F17</f>
        <v>0</v>
      </c>
      <c r="G48" s="11">
        <f>[11]HY2021!G17</f>
        <v>0</v>
      </c>
      <c r="H48" s="11">
        <f>[11]HY2021!H17</f>
        <v>21.7</v>
      </c>
      <c r="I48" s="11">
        <f>[11]HY2021!I17</f>
        <v>2.5</v>
      </c>
      <c r="J48" s="11">
        <f>[11]HY2021!J17</f>
        <v>0</v>
      </c>
      <c r="K48" s="11">
        <f>[11]HY2021!K17</f>
        <v>24.2</v>
      </c>
      <c r="L48" s="11">
        <f>[11]HY2021!L17</f>
        <v>0</v>
      </c>
      <c r="M48" s="11">
        <f>[11]HY2021!M17</f>
        <v>24.2</v>
      </c>
      <c r="N48" s="11">
        <f>[11]HY2021!N17</f>
        <v>0</v>
      </c>
    </row>
    <row r="49" spans="2:15" ht="15.75" thickBot="1">
      <c r="B49" s="102"/>
      <c r="C49" s="99" t="s">
        <v>239</v>
      </c>
      <c r="D49" s="10">
        <f>[11]HY2021!D18</f>
        <v>467.2</v>
      </c>
      <c r="E49" s="10">
        <f>[11]HY2021!E18</f>
        <v>0</v>
      </c>
      <c r="F49" s="10">
        <f>[11]HY2021!F18</f>
        <v>467.2</v>
      </c>
      <c r="G49" s="10">
        <f>[11]HY2021!G18-0.1</f>
        <v>68.100000000000009</v>
      </c>
      <c r="H49" s="10">
        <f>[11]HY2021!H18</f>
        <v>582.29999999999995</v>
      </c>
      <c r="I49" s="10">
        <f>[11]HY2021!I18</f>
        <v>82.1</v>
      </c>
      <c r="J49" s="10">
        <f>[11]HY2021!J18</f>
        <v>0</v>
      </c>
      <c r="K49" s="10">
        <f>[11]HY2021!K18-0.1</f>
        <v>732.5</v>
      </c>
      <c r="L49" s="10">
        <f>[11]HY2021!L18</f>
        <v>0</v>
      </c>
      <c r="M49" s="10">
        <f>[11]HY2021!M18-0.1</f>
        <v>1199.7</v>
      </c>
      <c r="N49" s="10">
        <f>[11]HY2021!N18</f>
        <v>47.070435695615998</v>
      </c>
    </row>
    <row r="50" spans="2:15" ht="15.75" thickBot="1">
      <c r="B50" s="50" t="s">
        <v>196</v>
      </c>
      <c r="C50" s="101" t="s">
        <v>230</v>
      </c>
      <c r="D50" s="11">
        <f>[11]HY2021!D19</f>
        <v>62.9</v>
      </c>
      <c r="E50" s="11">
        <f>[11]HY2021!E19</f>
        <v>0</v>
      </c>
      <c r="F50" s="11">
        <f>[11]HY2021!F19</f>
        <v>62.9</v>
      </c>
      <c r="G50" s="11">
        <f>[11]HY2021!G19</f>
        <v>2</v>
      </c>
      <c r="H50" s="11">
        <f>[11]HY2021!H19</f>
        <v>0</v>
      </c>
      <c r="I50" s="11">
        <f>[11]HY2021!I19</f>
        <v>0</v>
      </c>
      <c r="J50" s="11">
        <f>[11]HY2021!J19</f>
        <v>0</v>
      </c>
      <c r="K50" s="11">
        <f>[11]HY2021!K19</f>
        <v>2</v>
      </c>
      <c r="L50" s="11">
        <f>[11]HY2021!L19</f>
        <v>0</v>
      </c>
      <c r="M50" s="11">
        <f>[11]HY2021!M19</f>
        <v>64.900000000000006</v>
      </c>
      <c r="N50" s="11">
        <f>[11]HY2021!N19</f>
        <v>0</v>
      </c>
    </row>
    <row r="51" spans="2:15" ht="15.75" thickBot="1">
      <c r="B51" s="100"/>
      <c r="C51" s="101" t="s">
        <v>226</v>
      </c>
      <c r="D51" s="11">
        <f>[11]HY2021!D20</f>
        <v>0</v>
      </c>
      <c r="E51" s="11">
        <f>[11]HY2021!E20</f>
        <v>0</v>
      </c>
      <c r="F51" s="11">
        <f>[11]HY2021!F20</f>
        <v>0</v>
      </c>
      <c r="G51" s="11">
        <f>[11]HY2021!G20</f>
        <v>0</v>
      </c>
      <c r="H51" s="11">
        <f>[11]HY2021!H20</f>
        <v>18.2</v>
      </c>
      <c r="I51" s="11">
        <f>[11]HY2021!I20</f>
        <v>0</v>
      </c>
      <c r="J51" s="11">
        <f>[11]HY2021!J20</f>
        <v>0</v>
      </c>
      <c r="K51" s="11">
        <f>[11]HY2021!K20</f>
        <v>18.2</v>
      </c>
      <c r="L51" s="11">
        <f>[11]HY2021!L20</f>
        <v>0</v>
      </c>
      <c r="M51" s="11">
        <f>[11]HY2021!M20</f>
        <v>18.2</v>
      </c>
      <c r="N51" s="11">
        <f>[11]HY2021!N20</f>
        <v>89.4</v>
      </c>
    </row>
    <row r="52" spans="2:15" ht="15.75" thickBot="1">
      <c r="B52" s="100"/>
      <c r="C52" s="101" t="s">
        <v>237</v>
      </c>
      <c r="D52" s="11">
        <f>[11]HY2021!D21</f>
        <v>0</v>
      </c>
      <c r="E52" s="11">
        <f>[11]HY2021!E21</f>
        <v>0</v>
      </c>
      <c r="F52" s="11">
        <f>[11]HY2021!F21</f>
        <v>0</v>
      </c>
      <c r="G52" s="11">
        <f>[11]HY2021!G21</f>
        <v>0</v>
      </c>
      <c r="H52" s="11">
        <f>[11]HY2021!H21</f>
        <v>86.3</v>
      </c>
      <c r="I52" s="11">
        <f>[11]HY2021!I21</f>
        <v>6.7</v>
      </c>
      <c r="J52" s="11">
        <f>[11]HY2021!J21</f>
        <v>0</v>
      </c>
      <c r="K52" s="11">
        <f>[11]HY2021!K21</f>
        <v>93</v>
      </c>
      <c r="L52" s="11">
        <f>[11]HY2021!L21</f>
        <v>0</v>
      </c>
      <c r="M52" s="11">
        <f>[11]HY2021!M21</f>
        <v>93</v>
      </c>
      <c r="N52" s="11">
        <f>[11]HY2021!N21</f>
        <v>0</v>
      </c>
    </row>
    <row r="53" spans="2:15" ht="15.75" thickBot="1">
      <c r="B53" s="100"/>
      <c r="C53" s="101" t="s">
        <v>245</v>
      </c>
      <c r="D53" s="11">
        <f>[11]HY2021!D22</f>
        <v>0</v>
      </c>
      <c r="E53" s="11">
        <f>[11]HY2021!E22</f>
        <v>0</v>
      </c>
      <c r="F53" s="11">
        <f>[11]HY2021!F22</f>
        <v>0</v>
      </c>
      <c r="G53" s="11">
        <f>[11]HY2021!G22</f>
        <v>0</v>
      </c>
      <c r="H53" s="11">
        <f>[11]HY2021!H22</f>
        <v>20.8</v>
      </c>
      <c r="I53" s="11">
        <f>[11]HY2021!I22</f>
        <v>1.9</v>
      </c>
      <c r="J53" s="11">
        <f>[11]HY2021!J22</f>
        <v>0</v>
      </c>
      <c r="K53" s="11">
        <f>[11]HY2021!K22</f>
        <v>22.7</v>
      </c>
      <c r="L53" s="11">
        <f>[11]HY2021!L22</f>
        <v>0</v>
      </c>
      <c r="M53" s="11">
        <f>[11]HY2021!M22</f>
        <v>22.7</v>
      </c>
      <c r="N53" s="11">
        <f>[11]HY2021!N22</f>
        <v>0</v>
      </c>
    </row>
    <row r="54" spans="2:15" ht="15.75" thickBot="1">
      <c r="B54" s="100"/>
      <c r="C54" s="101" t="s">
        <v>246</v>
      </c>
      <c r="D54" s="11">
        <f>[11]HY2021!D23</f>
        <v>0</v>
      </c>
      <c r="E54" s="11">
        <f>[11]HY2021!E23</f>
        <v>0</v>
      </c>
      <c r="F54" s="11">
        <f>[11]HY2021!F23</f>
        <v>0</v>
      </c>
      <c r="G54" s="11">
        <f>[11]HY2021!G23</f>
        <v>0</v>
      </c>
      <c r="H54" s="11">
        <f>[11]HY2021!H23</f>
        <v>5.7</v>
      </c>
      <c r="I54" s="11">
        <f>[11]HY2021!I23</f>
        <v>0</v>
      </c>
      <c r="J54" s="11">
        <f>[11]HY2021!J23</f>
        <v>0</v>
      </c>
      <c r="K54" s="11">
        <f>[11]HY2021!K23</f>
        <v>5.7</v>
      </c>
      <c r="L54" s="11">
        <f>[11]HY2021!L23</f>
        <v>0</v>
      </c>
      <c r="M54" s="11">
        <f>[11]HY2021!M23</f>
        <v>5.7</v>
      </c>
      <c r="N54" s="11">
        <f>[11]HY2021!N23</f>
        <v>0</v>
      </c>
    </row>
    <row r="55" spans="2:15" ht="15.75" thickBot="1">
      <c r="B55" s="100"/>
      <c r="C55" s="101" t="s">
        <v>247</v>
      </c>
      <c r="D55" s="11">
        <f>[11]HY2021!D24</f>
        <v>0</v>
      </c>
      <c r="E55" s="11">
        <f>[11]HY2021!E24</f>
        <v>0</v>
      </c>
      <c r="F55" s="11">
        <f>[11]HY2021!F24</f>
        <v>0</v>
      </c>
      <c r="G55" s="11">
        <f>[11]HY2021!G24</f>
        <v>0</v>
      </c>
      <c r="H55" s="11">
        <f>[11]HY2021!H24</f>
        <v>52.8</v>
      </c>
      <c r="I55" s="11">
        <f>[11]HY2021!I24</f>
        <v>3.6</v>
      </c>
      <c r="J55" s="11">
        <f>[11]HY2021!J24</f>
        <v>0</v>
      </c>
      <c r="K55" s="11">
        <f>[11]HY2021!K24</f>
        <v>56.4</v>
      </c>
      <c r="L55" s="11">
        <f>[11]HY2021!L24</f>
        <v>0</v>
      </c>
      <c r="M55" s="11">
        <f>[11]HY2021!M24</f>
        <v>56.4</v>
      </c>
      <c r="N55" s="11">
        <f>[11]HY2021!N24</f>
        <v>0</v>
      </c>
    </row>
    <row r="56" spans="2:15" ht="15.75" thickBot="1">
      <c r="B56" s="100"/>
      <c r="C56" s="101" t="s">
        <v>248</v>
      </c>
      <c r="D56" s="11">
        <f>[11]HY2021!D25</f>
        <v>0</v>
      </c>
      <c r="E56" s="11">
        <f>[11]HY2021!E25</f>
        <v>0</v>
      </c>
      <c r="F56" s="11">
        <f>[11]HY2021!F25</f>
        <v>0</v>
      </c>
      <c r="G56" s="11">
        <f>[11]HY2021!G25</f>
        <v>0</v>
      </c>
      <c r="H56" s="11">
        <f>[11]HY2021!H25</f>
        <v>4</v>
      </c>
      <c r="I56" s="11">
        <f>[11]HY2021!I25</f>
        <v>0</v>
      </c>
      <c r="J56" s="11">
        <f>[11]HY2021!J25</f>
        <v>0</v>
      </c>
      <c r="K56" s="11">
        <f>[11]HY2021!K25</f>
        <v>4</v>
      </c>
      <c r="L56" s="11">
        <f>[11]HY2021!L25</f>
        <v>0</v>
      </c>
      <c r="M56" s="11">
        <f>[11]HY2021!M25</f>
        <v>4</v>
      </c>
      <c r="N56" s="11">
        <f>[11]HY2021!N25</f>
        <v>0</v>
      </c>
    </row>
    <row r="57" spans="2:15" ht="15.75" thickBot="1">
      <c r="B57" s="100"/>
      <c r="C57" s="101" t="s">
        <v>236</v>
      </c>
      <c r="D57" s="11">
        <f>[11]HY2021!D26</f>
        <v>0</v>
      </c>
      <c r="E57" s="11">
        <f>[11]HY2021!E26</f>
        <v>0</v>
      </c>
      <c r="F57" s="11">
        <f>[11]HY2021!F26</f>
        <v>0</v>
      </c>
      <c r="G57" s="11">
        <f>[11]HY2021!G26</f>
        <v>0</v>
      </c>
      <c r="H57" s="11">
        <f>[11]HY2021!H26</f>
        <v>110.8</v>
      </c>
      <c r="I57" s="11">
        <f>[11]HY2021!I26</f>
        <v>26.1</v>
      </c>
      <c r="J57" s="11">
        <f>[11]HY2021!J26</f>
        <v>0</v>
      </c>
      <c r="K57" s="11">
        <f>[11]HY2021!K26</f>
        <v>136.9</v>
      </c>
      <c r="L57" s="11">
        <f>[11]HY2021!L26</f>
        <v>0</v>
      </c>
      <c r="M57" s="11">
        <f>[11]HY2021!M26</f>
        <v>136.9</v>
      </c>
      <c r="N57" s="11">
        <f>[11]HY2021!N26</f>
        <v>0</v>
      </c>
    </row>
    <row r="58" spans="2:15" ht="15.75" thickBot="1">
      <c r="B58" s="98"/>
      <c r="C58" s="99" t="s">
        <v>239</v>
      </c>
      <c r="D58" s="10">
        <f>[11]HY2021!D27</f>
        <v>62.9</v>
      </c>
      <c r="E58" s="10">
        <f>[11]HY2021!E27</f>
        <v>0</v>
      </c>
      <c r="F58" s="10">
        <f>[11]HY2021!F27</f>
        <v>62.9</v>
      </c>
      <c r="G58" s="10">
        <f>[11]HY2021!G27</f>
        <v>2</v>
      </c>
      <c r="H58" s="10">
        <f>[11]HY2021!H27</f>
        <v>298.60000000000002</v>
      </c>
      <c r="I58" s="10">
        <f>[11]HY2021!I27</f>
        <v>38.299999999999997</v>
      </c>
      <c r="J58" s="10">
        <f>[11]HY2021!J27</f>
        <v>0</v>
      </c>
      <c r="K58" s="10">
        <f>[11]HY2021!K27</f>
        <v>338.9</v>
      </c>
      <c r="L58" s="10">
        <f>[11]HY2021!L27</f>
        <v>0</v>
      </c>
      <c r="M58" s="10">
        <f>[11]HY2021!M27</f>
        <v>401.8</v>
      </c>
      <c r="N58" s="10">
        <f>[11]HY2021!N27</f>
        <v>89.4</v>
      </c>
    </row>
    <row r="59" spans="2:15" ht="15.75" thickBot="1">
      <c r="B59" s="98" t="s">
        <v>249</v>
      </c>
      <c r="C59" s="99" t="s">
        <v>239</v>
      </c>
      <c r="D59" s="10">
        <f>[11]HY2021!D28</f>
        <v>1427</v>
      </c>
      <c r="E59" s="10">
        <f>[11]HY2021!E28</f>
        <v>40.200000000000003</v>
      </c>
      <c r="F59" s="10">
        <f>[11]HY2021!F28</f>
        <v>1467.2</v>
      </c>
      <c r="G59" s="10">
        <f>[11]HY2021!G28-0.1</f>
        <v>222.4</v>
      </c>
      <c r="H59" s="10">
        <f>[11]HY2021!H28</f>
        <v>1373.7</v>
      </c>
      <c r="I59" s="10">
        <f>[11]HY2021!I28</f>
        <v>191.6</v>
      </c>
      <c r="J59" s="10">
        <f>[11]HY2021!J28</f>
        <v>55.1</v>
      </c>
      <c r="K59" s="10">
        <f>[11]HY2021!K28-0.1</f>
        <v>1842.8000000000002</v>
      </c>
      <c r="L59" s="10">
        <f>[11]HY2021!L28</f>
        <v>67.5</v>
      </c>
      <c r="M59" s="10">
        <f>[11]HY2021!M28-0.1</f>
        <v>3377.5</v>
      </c>
      <c r="N59" s="10">
        <f>[11]HY2021!N28</f>
        <v>136.470435695616</v>
      </c>
    </row>
    <row r="60" spans="2:15">
      <c r="E60" s="13"/>
      <c r="G60" s="13"/>
      <c r="H60" s="13"/>
      <c r="I60" s="13"/>
      <c r="J60" s="13"/>
      <c r="L60" s="13"/>
      <c r="M60" s="13"/>
    </row>
    <row r="61" spans="2:15" ht="15.75" thickBot="1"/>
    <row r="62" spans="2:15" ht="15" customHeight="1" thickBot="1">
      <c r="B62" s="46" t="s">
        <v>223</v>
      </c>
      <c r="C62" s="47"/>
      <c r="D62" s="85" t="s">
        <v>241</v>
      </c>
      <c r="E62" s="86"/>
      <c r="F62" s="53"/>
      <c r="G62" s="85" t="s">
        <v>242</v>
      </c>
      <c r="H62" s="86"/>
      <c r="I62" s="86"/>
      <c r="J62" s="86"/>
      <c r="K62" s="86"/>
      <c r="L62" s="33"/>
      <c r="M62" s="48" t="s">
        <v>238</v>
      </c>
      <c r="N62" s="48" t="s">
        <v>243</v>
      </c>
      <c r="O62" s="48" t="s">
        <v>176</v>
      </c>
    </row>
    <row r="63" spans="2:15" ht="15" customHeight="1" thickBot="1">
      <c r="B63" s="37" t="str">
        <f>'[1]4_PL'!G5</f>
        <v>niebadane, nieprzeglądane</v>
      </c>
      <c r="C63" s="96"/>
      <c r="D63" s="48" t="s">
        <v>169</v>
      </c>
      <c r="E63" s="48" t="s">
        <v>172</v>
      </c>
      <c r="F63" s="48" t="s">
        <v>239</v>
      </c>
      <c r="G63" s="48" t="s">
        <v>169</v>
      </c>
      <c r="H63" s="37" t="s">
        <v>171</v>
      </c>
      <c r="I63" s="96"/>
      <c r="J63" s="48" t="s">
        <v>173</v>
      </c>
      <c r="K63" s="48" t="str">
        <f>E63</f>
        <v>HalfPrice</v>
      </c>
      <c r="L63" s="48" t="s">
        <v>239</v>
      </c>
      <c r="M63" s="35"/>
      <c r="N63" s="35"/>
      <c r="O63" s="35"/>
    </row>
    <row r="64" spans="2:15" ht="15.75" thickBot="1">
      <c r="B64" s="37"/>
      <c r="C64" s="96"/>
      <c r="D64" s="38"/>
      <c r="E64" s="38"/>
      <c r="F64" s="38"/>
      <c r="G64" s="38"/>
      <c r="H64" s="97" t="s">
        <v>170</v>
      </c>
      <c r="I64" s="97" t="s">
        <v>171</v>
      </c>
      <c r="J64" s="38"/>
      <c r="K64" s="38"/>
      <c r="L64" s="38"/>
      <c r="M64" s="35"/>
      <c r="N64" s="35"/>
      <c r="O64" s="35"/>
    </row>
    <row r="65" spans="2:15" ht="15.75" thickBot="1">
      <c r="B65" s="98" t="s">
        <v>194</v>
      </c>
      <c r="C65" s="99" t="s">
        <v>194</v>
      </c>
      <c r="D65" s="10">
        <f>'[11]2Q2022'!D4</f>
        <v>546.6</v>
      </c>
      <c r="E65" s="10">
        <f>'[11]2Q2022'!E4</f>
        <v>139.4</v>
      </c>
      <c r="F65" s="10">
        <f>'[11]2Q2022'!F4</f>
        <v>686</v>
      </c>
      <c r="G65" s="10">
        <f>'[11]2Q2022'!G4</f>
        <v>165.7</v>
      </c>
      <c r="H65" s="10">
        <f>'[11]2Q2022'!H4</f>
        <v>286.3</v>
      </c>
      <c r="I65" s="10">
        <f>'[11]2Q2022'!I4</f>
        <v>67.400000000000006</v>
      </c>
      <c r="J65" s="10">
        <f>'[11]2Q2022'!J4</f>
        <v>27.9</v>
      </c>
      <c r="K65" s="10">
        <f>'[11]2Q2022'!K4</f>
        <v>7.1</v>
      </c>
      <c r="L65" s="10">
        <f>'[11]2Q2022'!L4</f>
        <v>554.4</v>
      </c>
      <c r="M65" s="10">
        <f>'[11]2Q2022'!M4</f>
        <v>28.4</v>
      </c>
      <c r="N65" s="10">
        <f>'[11]2Q2022'!N4</f>
        <v>1268.8</v>
      </c>
      <c r="O65" s="10">
        <f>'[11]2Q2022'!O4</f>
        <v>0</v>
      </c>
    </row>
    <row r="66" spans="2:15" ht="15" customHeight="1" thickBot="1">
      <c r="B66" s="50" t="s">
        <v>244</v>
      </c>
      <c r="C66" s="101" t="str">
        <f>'[11]2Q2022'!C5</f>
        <v>Czechy</v>
      </c>
      <c r="D66" s="11">
        <f>'[11]2Q2022'!D5</f>
        <v>86.1</v>
      </c>
      <c r="E66" s="11">
        <f>'[11]2Q2022'!E5</f>
        <v>5.2</v>
      </c>
      <c r="F66" s="11">
        <f>'[11]2Q2022'!F5</f>
        <v>91.3</v>
      </c>
      <c r="G66" s="11">
        <f>'[11]2Q2022'!G5</f>
        <v>19.5</v>
      </c>
      <c r="H66" s="11">
        <f>'[11]2Q2022'!H5</f>
        <v>67.7</v>
      </c>
      <c r="I66" s="11">
        <f>'[11]2Q2022'!I5</f>
        <v>14.6</v>
      </c>
      <c r="J66" s="11">
        <f>'[11]2Q2022'!J5</f>
        <v>0</v>
      </c>
      <c r="K66" s="11">
        <f>'[11]2Q2022'!K5</f>
        <v>0</v>
      </c>
      <c r="L66" s="11">
        <f>'[11]2Q2022'!L5</f>
        <v>101.8</v>
      </c>
      <c r="M66" s="11">
        <f>'[11]2Q2022'!M5</f>
        <v>0</v>
      </c>
      <c r="N66" s="11">
        <f>'[11]2Q2022'!N5</f>
        <v>193.1</v>
      </c>
      <c r="O66" s="11">
        <f>'[11]2Q2022'!O5</f>
        <v>0</v>
      </c>
    </row>
    <row r="67" spans="2:15" ht="15.75" thickBot="1">
      <c r="B67" s="100"/>
      <c r="C67" s="101" t="str">
        <f>'[11]2Q2022'!C6</f>
        <v>Słowacja</v>
      </c>
      <c r="D67" s="11">
        <f>'[11]2Q2022'!D6</f>
        <v>51.9</v>
      </c>
      <c r="E67" s="11">
        <f>'[11]2Q2022'!E6</f>
        <v>1.5</v>
      </c>
      <c r="F67" s="11">
        <f>'[11]2Q2022'!F6</f>
        <v>53.4</v>
      </c>
      <c r="G67" s="11">
        <f>'[11]2Q2022'!G6</f>
        <v>12.3</v>
      </c>
      <c r="H67" s="11">
        <f>'[11]2Q2022'!H6</f>
        <v>31</v>
      </c>
      <c r="I67" s="11">
        <f>'[11]2Q2022'!I6</f>
        <v>7.5</v>
      </c>
      <c r="J67" s="11">
        <f>'[11]2Q2022'!J6</f>
        <v>0</v>
      </c>
      <c r="K67" s="11">
        <f>'[11]2Q2022'!K6</f>
        <v>0</v>
      </c>
      <c r="L67" s="11">
        <f>'[11]2Q2022'!L6</f>
        <v>50.8</v>
      </c>
      <c r="M67" s="11">
        <f>'[11]2Q2022'!M6</f>
        <v>0</v>
      </c>
      <c r="N67" s="11">
        <f>'[11]2Q2022'!N6</f>
        <v>104.2</v>
      </c>
      <c r="O67" s="11">
        <f>'[11]2Q2022'!O6</f>
        <v>0</v>
      </c>
    </row>
    <row r="68" spans="2:15" ht="15.75" thickBot="1">
      <c r="B68" s="100"/>
      <c r="C68" s="101" t="str">
        <f>'[11]2Q2022'!C7</f>
        <v>Węgry</v>
      </c>
      <c r="D68" s="11">
        <f>'[11]2Q2022'!D7</f>
        <v>67.7</v>
      </c>
      <c r="E68" s="11">
        <f>'[11]2Q2022'!E7</f>
        <v>5.4</v>
      </c>
      <c r="F68" s="11">
        <f>'[11]2Q2022'!F7</f>
        <v>73.099999999999994</v>
      </c>
      <c r="G68" s="11">
        <f>'[11]2Q2022'!G7</f>
        <v>11.7</v>
      </c>
      <c r="H68" s="11">
        <f>'[11]2Q2022'!H7</f>
        <v>50.4</v>
      </c>
      <c r="I68" s="11">
        <f>'[11]2Q2022'!I7</f>
        <v>8.1999999999999993</v>
      </c>
      <c r="J68" s="11">
        <f>'[11]2Q2022'!J7</f>
        <v>0</v>
      </c>
      <c r="K68" s="11">
        <f>'[11]2Q2022'!K7</f>
        <v>0</v>
      </c>
      <c r="L68" s="11">
        <f>'[11]2Q2022'!L7</f>
        <v>70.3</v>
      </c>
      <c r="M68" s="11">
        <f>'[11]2Q2022'!M7</f>
        <v>0</v>
      </c>
      <c r="N68" s="11">
        <f>'[11]2Q2022'!N7</f>
        <v>143.4</v>
      </c>
      <c r="O68" s="11">
        <f>'[11]2Q2022'!O7</f>
        <v>0</v>
      </c>
    </row>
    <row r="69" spans="2:15" ht="15.75" thickBot="1">
      <c r="B69" s="100"/>
      <c r="C69" s="101" t="str">
        <f>'[11]2Q2022'!C8</f>
        <v>Rumunia</v>
      </c>
      <c r="D69" s="11">
        <f>'[11]2Q2022'!D8</f>
        <v>76.8</v>
      </c>
      <c r="E69" s="11">
        <f>'[11]2Q2022'!E8</f>
        <v>0</v>
      </c>
      <c r="F69" s="11">
        <f>'[11]2Q2022'!F8</f>
        <v>76.8</v>
      </c>
      <c r="G69" s="11">
        <f>'[11]2Q2022'!G8</f>
        <v>16.7</v>
      </c>
      <c r="H69" s="11">
        <f>'[11]2Q2022'!H8</f>
        <v>78.900000000000006</v>
      </c>
      <c r="I69" s="11">
        <f>'[11]2Q2022'!I8</f>
        <v>31.1</v>
      </c>
      <c r="J69" s="11">
        <f>'[11]2Q2022'!J8</f>
        <v>0</v>
      </c>
      <c r="K69" s="11">
        <f>'[11]2Q2022'!K8</f>
        <v>0</v>
      </c>
      <c r="L69" s="11">
        <f>'[11]2Q2022'!L8</f>
        <v>126.7</v>
      </c>
      <c r="M69" s="11">
        <f>'[11]2Q2022'!M8</f>
        <v>0</v>
      </c>
      <c r="N69" s="11">
        <f>'[11]2Q2022'!N8</f>
        <v>203.5</v>
      </c>
      <c r="O69" s="11">
        <f>'[11]2Q2022'!O8</f>
        <v>0</v>
      </c>
    </row>
    <row r="70" spans="2:15" ht="15.75" thickBot="1">
      <c r="B70" s="100"/>
      <c r="C70" s="101" t="str">
        <f>'[11]2Q2022'!C9</f>
        <v>Bułgaria</v>
      </c>
      <c r="D70" s="11">
        <f>'[11]2Q2022'!D9</f>
        <v>17.399999999999999</v>
      </c>
      <c r="E70" s="11">
        <f>'[11]2Q2022'!E9</f>
        <v>0</v>
      </c>
      <c r="F70" s="11">
        <f>'[11]2Q2022'!F9</f>
        <v>17.399999999999999</v>
      </c>
      <c r="G70" s="11">
        <f>'[11]2Q2022'!G9</f>
        <v>2.5</v>
      </c>
      <c r="H70" s="11">
        <f>'[11]2Q2022'!H9</f>
        <v>42.3</v>
      </c>
      <c r="I70" s="11">
        <f>'[11]2Q2022'!I9</f>
        <v>13.9</v>
      </c>
      <c r="J70" s="11">
        <f>'[11]2Q2022'!J9</f>
        <v>0</v>
      </c>
      <c r="K70" s="11">
        <f>'[11]2Q2022'!K9</f>
        <v>0</v>
      </c>
      <c r="L70" s="11">
        <f>'[11]2Q2022'!L9</f>
        <v>58.7</v>
      </c>
      <c r="M70" s="11">
        <f>'[11]2Q2022'!M9</f>
        <v>0</v>
      </c>
      <c r="N70" s="11">
        <f>'[11]2Q2022'!N9</f>
        <v>76.099999999999994</v>
      </c>
      <c r="O70" s="11">
        <f>'[11]2Q2022'!O9</f>
        <v>0</v>
      </c>
    </row>
    <row r="71" spans="2:15" ht="15.75" thickBot="1">
      <c r="B71" s="100"/>
      <c r="C71" s="101" t="str">
        <f>'[11]2Q2022'!C10</f>
        <v>Słowenia</v>
      </c>
      <c r="D71" s="11">
        <f>'[11]2Q2022'!D10</f>
        <v>17.5</v>
      </c>
      <c r="E71" s="11">
        <f>'[11]2Q2022'!E10</f>
        <v>6</v>
      </c>
      <c r="F71" s="11">
        <f>'[11]2Q2022'!F10</f>
        <v>23.5</v>
      </c>
      <c r="G71" s="11">
        <f>'[11]2Q2022'!G10</f>
        <v>1.3</v>
      </c>
      <c r="H71" s="11">
        <f>'[11]2Q2022'!H10</f>
        <v>6.6</v>
      </c>
      <c r="I71" s="11">
        <f>'[11]2Q2022'!I10</f>
        <v>0.2</v>
      </c>
      <c r="J71" s="11">
        <f>'[11]2Q2022'!J10</f>
        <v>0</v>
      </c>
      <c r="K71" s="11">
        <f>'[11]2Q2022'!K10</f>
        <v>0</v>
      </c>
      <c r="L71" s="11">
        <f>'[11]2Q2022'!L10</f>
        <v>8.1</v>
      </c>
      <c r="M71" s="11">
        <f>'[11]2Q2022'!M10</f>
        <v>0</v>
      </c>
      <c r="N71" s="11">
        <f>'[11]2Q2022'!N10</f>
        <v>31.6</v>
      </c>
      <c r="O71" s="11">
        <f>'[11]2Q2022'!O10</f>
        <v>0</v>
      </c>
    </row>
    <row r="72" spans="2:15" ht="15.75" thickBot="1">
      <c r="B72" s="100"/>
      <c r="C72" s="101" t="str">
        <f>'[11]2Q2022'!C11</f>
        <v>Chorwacja</v>
      </c>
      <c r="D72" s="11">
        <f>'[11]2Q2022'!D11</f>
        <v>30.6</v>
      </c>
      <c r="E72" s="11">
        <f>'[11]2Q2022'!E11</f>
        <v>2.6</v>
      </c>
      <c r="F72" s="11">
        <f>'[11]2Q2022'!F11</f>
        <v>33.200000000000003</v>
      </c>
      <c r="G72" s="11">
        <f>'[11]2Q2022'!G11</f>
        <v>2.2000000000000002</v>
      </c>
      <c r="H72" s="11">
        <f>'[11]2Q2022'!H11</f>
        <v>20</v>
      </c>
      <c r="I72" s="11">
        <f>'[11]2Q2022'!I11</f>
        <v>2.8</v>
      </c>
      <c r="J72" s="11">
        <f>'[11]2Q2022'!J11</f>
        <v>0</v>
      </c>
      <c r="K72" s="11">
        <f>'[11]2Q2022'!K11</f>
        <v>0</v>
      </c>
      <c r="L72" s="11">
        <f>'[11]2Q2022'!L11</f>
        <v>25</v>
      </c>
      <c r="M72" s="11">
        <f>'[11]2Q2022'!M11</f>
        <v>0</v>
      </c>
      <c r="N72" s="11">
        <f>'[11]2Q2022'!N11</f>
        <v>58.2</v>
      </c>
      <c r="O72" s="11">
        <f>'[11]2Q2022'!O11</f>
        <v>0</v>
      </c>
    </row>
    <row r="73" spans="2:15" ht="15.75" thickBot="1">
      <c r="B73" s="100"/>
      <c r="C73" s="101" t="str">
        <f>'[11]2Q2022'!C12</f>
        <v>Litwa</v>
      </c>
      <c r="D73" s="11">
        <f>'[11]2Q2022'!D12</f>
        <v>2.1</v>
      </c>
      <c r="E73" s="11">
        <f>'[11]2Q2022'!E12</f>
        <v>0</v>
      </c>
      <c r="F73" s="11">
        <f>'[11]2Q2022'!F12</f>
        <v>2.1</v>
      </c>
      <c r="G73" s="11">
        <f>'[11]2Q2022'!G12</f>
        <v>0</v>
      </c>
      <c r="H73" s="11">
        <f>'[11]2Q2022'!H12</f>
        <v>22.1</v>
      </c>
      <c r="I73" s="11">
        <f>'[11]2Q2022'!I12</f>
        <v>5.8</v>
      </c>
      <c r="J73" s="11">
        <f>'[11]2Q2022'!J12</f>
        <v>0</v>
      </c>
      <c r="K73" s="11">
        <f>'[11]2Q2022'!K12</f>
        <v>0</v>
      </c>
      <c r="L73" s="11">
        <f>'[11]2Q2022'!L12</f>
        <v>27.9</v>
      </c>
      <c r="M73" s="11">
        <f>'[11]2Q2022'!M12</f>
        <v>0</v>
      </c>
      <c r="N73" s="11">
        <f>'[11]2Q2022'!N12</f>
        <v>30</v>
      </c>
      <c r="O73" s="11">
        <f>'[11]2Q2022'!O12</f>
        <v>0</v>
      </c>
    </row>
    <row r="74" spans="2:15" ht="15.75" thickBot="1">
      <c r="B74" s="100"/>
      <c r="C74" s="101" t="str">
        <f>'[11]2Q2022'!C13</f>
        <v>Łotwa</v>
      </c>
      <c r="D74" s="11">
        <f>'[11]2Q2022'!D13</f>
        <v>3.5</v>
      </c>
      <c r="E74" s="11">
        <f>'[11]2Q2022'!E13</f>
        <v>0</v>
      </c>
      <c r="F74" s="11">
        <f>'[11]2Q2022'!F13</f>
        <v>3.5</v>
      </c>
      <c r="G74" s="11">
        <f>'[11]2Q2022'!G13</f>
        <v>0</v>
      </c>
      <c r="H74" s="11">
        <f>'[11]2Q2022'!H13</f>
        <v>5.3</v>
      </c>
      <c r="I74" s="11">
        <f>'[11]2Q2022'!I13</f>
        <v>0.2</v>
      </c>
      <c r="J74" s="11">
        <f>'[11]2Q2022'!J13</f>
        <v>0</v>
      </c>
      <c r="K74" s="11">
        <f>'[11]2Q2022'!K13</f>
        <v>0</v>
      </c>
      <c r="L74" s="11">
        <f>'[11]2Q2022'!L13</f>
        <v>5.5</v>
      </c>
      <c r="M74" s="11">
        <f>'[11]2Q2022'!M13</f>
        <v>0</v>
      </c>
      <c r="N74" s="11">
        <f>'[11]2Q2022'!N13</f>
        <v>9</v>
      </c>
      <c r="O74" s="11">
        <f>'[11]2Q2022'!O13</f>
        <v>0</v>
      </c>
    </row>
    <row r="75" spans="2:15" ht="15.75" thickBot="1">
      <c r="B75" s="100"/>
      <c r="C75" s="101" t="str">
        <f>'[11]2Q2022'!C14</f>
        <v>Estonia</v>
      </c>
      <c r="D75" s="11">
        <f>'[11]2Q2022'!D14</f>
        <v>4</v>
      </c>
      <c r="E75" s="11">
        <f>'[11]2Q2022'!E14</f>
        <v>0</v>
      </c>
      <c r="F75" s="11">
        <f>'[11]2Q2022'!F14</f>
        <v>4</v>
      </c>
      <c r="G75" s="11">
        <f>'[11]2Q2022'!G14</f>
        <v>0</v>
      </c>
      <c r="H75" s="11">
        <f>'[11]2Q2022'!H14</f>
        <v>0.5</v>
      </c>
      <c r="I75" s="11">
        <f>'[11]2Q2022'!I14</f>
        <v>0</v>
      </c>
      <c r="J75" s="11">
        <f>'[11]2Q2022'!J14</f>
        <v>0</v>
      </c>
      <c r="K75" s="11">
        <f>'[11]2Q2022'!K14</f>
        <v>0</v>
      </c>
      <c r="L75" s="11">
        <f>'[11]2Q2022'!L14</f>
        <v>0.5</v>
      </c>
      <c r="M75" s="11">
        <f>'[11]2Q2022'!M14</f>
        <v>0</v>
      </c>
      <c r="N75" s="11">
        <f>'[11]2Q2022'!N14</f>
        <v>4.5</v>
      </c>
      <c r="O75" s="11">
        <f>'[11]2Q2022'!O14</f>
        <v>0</v>
      </c>
    </row>
    <row r="76" spans="2:15" ht="15.75" thickBot="1">
      <c r="B76" s="100"/>
      <c r="C76" s="101" t="str">
        <f>'[11]2Q2022'!C15</f>
        <v>Rosja</v>
      </c>
      <c r="D76" s="11">
        <f>'[11]2Q2022'!D15</f>
        <v>0</v>
      </c>
      <c r="E76" s="11">
        <f>'[11]2Q2022'!E15</f>
        <v>0</v>
      </c>
      <c r="F76" s="11">
        <f>'[11]2Q2022'!F15</f>
        <v>0</v>
      </c>
      <c r="G76" s="11">
        <f>'[11]2Q2022'!G15</f>
        <v>0</v>
      </c>
      <c r="H76" s="11">
        <f>'[11]2Q2022'!H15</f>
        <v>0</v>
      </c>
      <c r="I76" s="11">
        <f>'[11]2Q2022'!I15</f>
        <v>0</v>
      </c>
      <c r="J76" s="11">
        <f>'[11]2Q2022'!J15</f>
        <v>0</v>
      </c>
      <c r="K76" s="11">
        <f>'[11]2Q2022'!K15</f>
        <v>0</v>
      </c>
      <c r="L76" s="11">
        <f>'[11]2Q2022'!L15</f>
        <v>0</v>
      </c>
      <c r="M76" s="11">
        <f>'[11]2Q2022'!M15</f>
        <v>0</v>
      </c>
      <c r="N76" s="11">
        <f>'[11]2Q2022'!N15</f>
        <v>0</v>
      </c>
      <c r="O76" s="11">
        <f>'[1]16_SEGMENTY_1'!K101</f>
        <v>5.9824419564919999</v>
      </c>
    </row>
    <row r="77" spans="2:15" ht="15.75" thickBot="1">
      <c r="B77" s="100"/>
      <c r="C77" s="101" t="str">
        <f>'[11]2Q2022'!C16</f>
        <v>Serbia</v>
      </c>
      <c r="D77" s="11">
        <f>'[11]2Q2022'!D16</f>
        <v>14.6</v>
      </c>
      <c r="E77" s="11">
        <f>'[11]2Q2022'!E16</f>
        <v>0</v>
      </c>
      <c r="F77" s="11">
        <f>'[11]2Q2022'!F16</f>
        <v>14.6</v>
      </c>
      <c r="G77" s="11">
        <f>'[11]2Q2022'!G16</f>
        <v>0</v>
      </c>
      <c r="H77" s="11">
        <f>'[11]2Q2022'!H16</f>
        <v>0</v>
      </c>
      <c r="I77" s="11">
        <f>'[11]2Q2022'!I16</f>
        <v>0</v>
      </c>
      <c r="J77" s="11">
        <f>'[11]2Q2022'!J16</f>
        <v>0</v>
      </c>
      <c r="K77" s="11">
        <f>'[11]2Q2022'!K16</f>
        <v>0</v>
      </c>
      <c r="L77" s="11">
        <f>'[11]2Q2022'!L16</f>
        <v>0</v>
      </c>
      <c r="M77" s="11">
        <f>'[11]2Q2022'!M16</f>
        <v>0</v>
      </c>
      <c r="N77" s="11">
        <f>'[11]2Q2022'!N16</f>
        <v>14.6</v>
      </c>
      <c r="O77" s="11">
        <f>'[11]2Q2022'!O16</f>
        <v>0</v>
      </c>
    </row>
    <row r="78" spans="2:15" ht="15.75" thickBot="1">
      <c r="B78" s="100"/>
      <c r="C78" s="101" t="str">
        <f>'[11]2Q2022'!C17</f>
        <v>Ukraina</v>
      </c>
      <c r="D78" s="11">
        <f>'[11]2Q2022'!D17</f>
        <v>0</v>
      </c>
      <c r="E78" s="11">
        <f>'[11]2Q2022'!E17</f>
        <v>0</v>
      </c>
      <c r="F78" s="11">
        <f>'[11]2Q2022'!F17</f>
        <v>0</v>
      </c>
      <c r="G78" s="11">
        <f>'[11]2Q2022'!G17</f>
        <v>0</v>
      </c>
      <c r="H78" s="11">
        <f>'[11]2Q2022'!H17</f>
        <v>1.4</v>
      </c>
      <c r="I78" s="11">
        <f>'[11]2Q2022'!I17</f>
        <v>-0.6</v>
      </c>
      <c r="J78" s="11">
        <f>'[11]2Q2022'!J17</f>
        <v>0</v>
      </c>
      <c r="K78" s="11">
        <f>'[11]2Q2022'!K17</f>
        <v>0</v>
      </c>
      <c r="L78" s="11">
        <f>'[11]2Q2022'!L17</f>
        <v>0.8</v>
      </c>
      <c r="M78" s="11">
        <f>'[11]2Q2022'!M17</f>
        <v>0</v>
      </c>
      <c r="N78" s="11">
        <f>'[11]2Q2022'!N17</f>
        <v>0.8</v>
      </c>
      <c r="O78" s="11">
        <f>'[11]2Q2022'!O17</f>
        <v>0</v>
      </c>
    </row>
    <row r="79" spans="2:15" ht="15.75" thickBot="1">
      <c r="B79" s="102"/>
      <c r="C79" s="99" t="s">
        <v>239</v>
      </c>
      <c r="D79" s="10">
        <f>'[11]2Q2022'!D18</f>
        <v>372.2</v>
      </c>
      <c r="E79" s="10">
        <f>'[11]2Q2022'!E18</f>
        <v>20.7</v>
      </c>
      <c r="F79" s="10">
        <f>'[11]2Q2022'!F18</f>
        <v>392.9</v>
      </c>
      <c r="G79" s="10">
        <f>'[11]2Q2022'!G18</f>
        <v>66.2</v>
      </c>
      <c r="H79" s="10">
        <f>'[11]2Q2022'!H18</f>
        <v>326.2</v>
      </c>
      <c r="I79" s="10">
        <f>'[11]2Q2022'!I18</f>
        <v>83.7</v>
      </c>
      <c r="J79" s="10">
        <f>'[11]2Q2022'!J18</f>
        <v>0</v>
      </c>
      <c r="K79" s="10">
        <f>'[11]2Q2022'!K18</f>
        <v>0</v>
      </c>
      <c r="L79" s="10">
        <f>'[11]2Q2022'!L18</f>
        <v>476.1</v>
      </c>
      <c r="M79" s="10">
        <f>'[11]2Q2022'!M18</f>
        <v>0</v>
      </c>
      <c r="N79" s="10">
        <f>'[11]2Q2022'!N18</f>
        <v>869</v>
      </c>
      <c r="O79" s="10">
        <f>O76</f>
        <v>5.9824419564919999</v>
      </c>
    </row>
    <row r="80" spans="2:15" ht="15.75" thickBot="1">
      <c r="B80" s="50" t="s">
        <v>196</v>
      </c>
      <c r="C80" s="101" t="s">
        <v>230</v>
      </c>
      <c r="D80" s="11">
        <f>'[11]2Q2022'!D19</f>
        <v>0</v>
      </c>
      <c r="E80" s="11">
        <f>'[11]2Q2022'!E19</f>
        <v>14.6</v>
      </c>
      <c r="F80" s="11">
        <f>'[11]2Q2022'!F19</f>
        <v>14.6</v>
      </c>
      <c r="G80" s="11">
        <f>'[11]2Q2022'!G19</f>
        <v>0.9</v>
      </c>
      <c r="H80" s="11">
        <f>'[11]2Q2022'!H19</f>
        <v>2.8</v>
      </c>
      <c r="I80" s="11">
        <f>'[11]2Q2022'!I19</f>
        <v>0.3</v>
      </c>
      <c r="J80" s="11">
        <f>'[11]2Q2022'!J19</f>
        <v>0</v>
      </c>
      <c r="K80" s="11">
        <f>'[11]2Q2022'!K19</f>
        <v>0</v>
      </c>
      <c r="L80" s="11">
        <f>'[11]2Q2022'!L19</f>
        <v>4</v>
      </c>
      <c r="M80" s="11">
        <f>'[11]2Q2022'!M19</f>
        <v>0</v>
      </c>
      <c r="N80" s="11">
        <f>'[11]2Q2022'!N19</f>
        <v>18.600000000000001</v>
      </c>
      <c r="O80" s="11">
        <f>'[11]2Q2022'!O19</f>
        <v>0</v>
      </c>
    </row>
    <row r="81" spans="2:15" ht="16.5" customHeight="1" thickBot="1">
      <c r="B81" s="100"/>
      <c r="C81" s="101" t="s">
        <v>226</v>
      </c>
      <c r="D81" s="11">
        <f>'[11]2Q2022'!D20</f>
        <v>0</v>
      </c>
      <c r="E81" s="11">
        <f>'[11]2Q2022'!E20</f>
        <v>0</v>
      </c>
      <c r="F81" s="11">
        <f>'[11]2Q2022'!F20</f>
        <v>0</v>
      </c>
      <c r="G81" s="11">
        <f>'[11]2Q2022'!G20</f>
        <v>0</v>
      </c>
      <c r="H81" s="11">
        <f>'[11]2Q2022'!H20</f>
        <v>8.6999999999999993</v>
      </c>
      <c r="I81" s="11">
        <f>'[11]2Q2022'!I20</f>
        <v>0</v>
      </c>
      <c r="J81" s="11">
        <f>'[11]2Q2022'!J20</f>
        <v>0</v>
      </c>
      <c r="K81" s="11">
        <f>'[11]2Q2022'!K20</f>
        <v>0</v>
      </c>
      <c r="L81" s="11">
        <f>'[11]2Q2022'!L20</f>
        <v>8.6999999999999993</v>
      </c>
      <c r="M81" s="11">
        <f>'[11]2Q2022'!M20</f>
        <v>0</v>
      </c>
      <c r="N81" s="11">
        <f>'[11]2Q2022'!N20</f>
        <v>8.6999999999999993</v>
      </c>
      <c r="O81" s="11">
        <f>'[11]2Q2022'!O20</f>
        <v>0</v>
      </c>
    </row>
    <row r="82" spans="2:15" ht="15.75" thickBot="1">
      <c r="B82" s="100"/>
      <c r="C82" s="101" t="s">
        <v>237</v>
      </c>
      <c r="D82" s="11">
        <f>'[11]2Q2022'!D21</f>
        <v>0</v>
      </c>
      <c r="E82" s="11">
        <f>'[11]2Q2022'!E21</f>
        <v>0</v>
      </c>
      <c r="F82" s="11">
        <f>'[11]2Q2022'!F21</f>
        <v>0</v>
      </c>
      <c r="G82" s="11">
        <f>'[11]2Q2022'!G21</f>
        <v>0</v>
      </c>
      <c r="H82" s="11">
        <f>'[11]2Q2022'!H21</f>
        <v>50.8</v>
      </c>
      <c r="I82" s="11">
        <f>'[11]2Q2022'!I21</f>
        <v>8.9</v>
      </c>
      <c r="J82" s="11">
        <f>'[11]2Q2022'!J21</f>
        <v>0</v>
      </c>
      <c r="K82" s="11">
        <f>'[11]2Q2022'!K21</f>
        <v>0</v>
      </c>
      <c r="L82" s="11">
        <f>'[11]2Q2022'!L21</f>
        <v>59.7</v>
      </c>
      <c r="M82" s="11">
        <f>'[11]2Q2022'!M21</f>
        <v>0</v>
      </c>
      <c r="N82" s="11">
        <f>'[11]2Q2022'!N21</f>
        <v>59.7</v>
      </c>
      <c r="O82" s="11">
        <f>'[11]2Q2022'!O21</f>
        <v>0</v>
      </c>
    </row>
    <row r="83" spans="2:15" ht="15.75" thickBot="1">
      <c r="B83" s="100"/>
      <c r="C83" s="101" t="s">
        <v>245</v>
      </c>
      <c r="D83" s="11">
        <f>'[11]2Q2022'!D22</f>
        <v>0</v>
      </c>
      <c r="E83" s="11">
        <f>'[11]2Q2022'!E22</f>
        <v>0</v>
      </c>
      <c r="F83" s="11">
        <f>'[11]2Q2022'!F22</f>
        <v>0</v>
      </c>
      <c r="G83" s="11">
        <f>'[11]2Q2022'!G22</f>
        <v>0</v>
      </c>
      <c r="H83" s="11">
        <f>'[11]2Q2022'!H22</f>
        <v>14.6</v>
      </c>
      <c r="I83" s="11">
        <f>'[11]2Q2022'!I22</f>
        <v>2.4</v>
      </c>
      <c r="J83" s="11">
        <f>'[11]2Q2022'!J22</f>
        <v>0</v>
      </c>
      <c r="K83" s="11">
        <f>'[11]2Q2022'!K22</f>
        <v>0</v>
      </c>
      <c r="L83" s="11">
        <f>'[11]2Q2022'!L22</f>
        <v>17</v>
      </c>
      <c r="M83" s="11">
        <f>'[11]2Q2022'!M22</f>
        <v>0</v>
      </c>
      <c r="N83" s="11">
        <f>'[11]2Q2022'!N22</f>
        <v>17</v>
      </c>
      <c r="O83" s="11">
        <f>'[11]2Q2022'!O22</f>
        <v>0</v>
      </c>
    </row>
    <row r="84" spans="2:15" ht="15.75" thickBot="1">
      <c r="B84" s="100"/>
      <c r="C84" s="101" t="s">
        <v>246</v>
      </c>
      <c r="D84" s="11">
        <f>'[11]2Q2022'!D23</f>
        <v>0</v>
      </c>
      <c r="E84" s="11">
        <f>'[11]2Q2022'!E23</f>
        <v>0</v>
      </c>
      <c r="F84" s="11">
        <f>'[11]2Q2022'!F23</f>
        <v>0</v>
      </c>
      <c r="G84" s="11">
        <f>'[11]2Q2022'!G23</f>
        <v>0</v>
      </c>
      <c r="H84" s="11">
        <f>'[11]2Q2022'!H23</f>
        <v>4.0999999999999996</v>
      </c>
      <c r="I84" s="11">
        <f>'[11]2Q2022'!I23</f>
        <v>0</v>
      </c>
      <c r="J84" s="11">
        <f>'[11]2Q2022'!J23</f>
        <v>0</v>
      </c>
      <c r="K84" s="11">
        <f>'[11]2Q2022'!K23</f>
        <v>0</v>
      </c>
      <c r="L84" s="11">
        <f>'[11]2Q2022'!L23</f>
        <v>4.0999999999999996</v>
      </c>
      <c r="M84" s="11">
        <f>'[11]2Q2022'!M23</f>
        <v>0</v>
      </c>
      <c r="N84" s="11">
        <f>'[11]2Q2022'!N23</f>
        <v>4.0999999999999996</v>
      </c>
      <c r="O84" s="11">
        <f>'[11]2Q2022'!O23</f>
        <v>0</v>
      </c>
    </row>
    <row r="85" spans="2:15" ht="15.75" thickBot="1">
      <c r="B85" s="100"/>
      <c r="C85" s="101" t="s">
        <v>247</v>
      </c>
      <c r="D85" s="11">
        <f>'[11]2Q2022'!D24</f>
        <v>0</v>
      </c>
      <c r="E85" s="11">
        <f>'[11]2Q2022'!E24</f>
        <v>0</v>
      </c>
      <c r="F85" s="11">
        <f>'[11]2Q2022'!F24</f>
        <v>0</v>
      </c>
      <c r="G85" s="11">
        <f>'[11]2Q2022'!G24</f>
        <v>0</v>
      </c>
      <c r="H85" s="11">
        <f>'[11]2Q2022'!H24</f>
        <v>44.1</v>
      </c>
      <c r="I85" s="11">
        <f>'[11]2Q2022'!I24</f>
        <v>5.9</v>
      </c>
      <c r="J85" s="11">
        <f>'[11]2Q2022'!J24</f>
        <v>0</v>
      </c>
      <c r="K85" s="11">
        <f>'[11]2Q2022'!K24</f>
        <v>0</v>
      </c>
      <c r="L85" s="11">
        <f>'[11]2Q2022'!L24</f>
        <v>50</v>
      </c>
      <c r="M85" s="11">
        <f>'[11]2Q2022'!M24</f>
        <v>0</v>
      </c>
      <c r="N85" s="11">
        <f>'[11]2Q2022'!N24</f>
        <v>50</v>
      </c>
      <c r="O85" s="11">
        <f>'[11]2Q2022'!O24</f>
        <v>0</v>
      </c>
    </row>
    <row r="86" spans="2:15" ht="15.75" thickBot="1">
      <c r="B86" s="100"/>
      <c r="C86" s="101" t="s">
        <v>248</v>
      </c>
      <c r="D86" s="11">
        <f>'[11]2Q2022'!D25</f>
        <v>0</v>
      </c>
      <c r="E86" s="11">
        <f>'[11]2Q2022'!E25</f>
        <v>0</v>
      </c>
      <c r="F86" s="11">
        <f>'[11]2Q2022'!F25</f>
        <v>0</v>
      </c>
      <c r="G86" s="11">
        <f>'[11]2Q2022'!G25</f>
        <v>0</v>
      </c>
      <c r="H86" s="11">
        <f>'[11]2Q2022'!H25</f>
        <v>1.2</v>
      </c>
      <c r="I86" s="11">
        <f>'[11]2Q2022'!I25</f>
        <v>0</v>
      </c>
      <c r="J86" s="11">
        <f>'[11]2Q2022'!J25</f>
        <v>0</v>
      </c>
      <c r="K86" s="11">
        <f>'[11]2Q2022'!K25</f>
        <v>0</v>
      </c>
      <c r="L86" s="11">
        <f>'[11]2Q2022'!L25</f>
        <v>1.2</v>
      </c>
      <c r="M86" s="11">
        <f>'[11]2Q2022'!M25</f>
        <v>0</v>
      </c>
      <c r="N86" s="11">
        <f>'[11]2Q2022'!N25</f>
        <v>1.2</v>
      </c>
      <c r="O86" s="11">
        <f>'[11]2Q2022'!O25</f>
        <v>0</v>
      </c>
    </row>
    <row r="87" spans="2:15" ht="15.75" thickBot="1">
      <c r="B87" s="100"/>
      <c r="C87" s="101" t="s">
        <v>236</v>
      </c>
      <c r="D87" s="11">
        <f>'[11]2Q2022'!D26</f>
        <v>0</v>
      </c>
      <c r="E87" s="11">
        <f>'[11]2Q2022'!E26</f>
        <v>0</v>
      </c>
      <c r="F87" s="11">
        <f>'[11]2Q2022'!F26</f>
        <v>0</v>
      </c>
      <c r="G87" s="11">
        <f>'[11]2Q2022'!G26</f>
        <v>0.6</v>
      </c>
      <c r="H87" s="11">
        <f>'[11]2Q2022'!H26</f>
        <v>58.7</v>
      </c>
      <c r="I87" s="11">
        <f>'[11]2Q2022'!I26</f>
        <v>18.399999999999999</v>
      </c>
      <c r="J87" s="11">
        <f>'[11]2Q2022'!J26</f>
        <v>0</v>
      </c>
      <c r="K87" s="11">
        <f>'[11]2Q2022'!K26</f>
        <v>0</v>
      </c>
      <c r="L87" s="11">
        <f>'[11]2Q2022'!L26</f>
        <v>77.7</v>
      </c>
      <c r="M87" s="11">
        <f>'[11]2Q2022'!M26</f>
        <v>0</v>
      </c>
      <c r="N87" s="11">
        <f>'[11]2Q2022'!N26</f>
        <v>77.7</v>
      </c>
      <c r="O87" s="11">
        <f>'[11]2Q2022'!O26</f>
        <v>0</v>
      </c>
    </row>
    <row r="88" spans="2:15" ht="15.75" thickBot="1">
      <c r="B88" s="98"/>
      <c r="C88" s="99" t="s">
        <v>239</v>
      </c>
      <c r="D88" s="10">
        <f>'[11]2Q2022'!D27</f>
        <v>0</v>
      </c>
      <c r="E88" s="10">
        <f>'[11]2Q2022'!E27</f>
        <v>14.6</v>
      </c>
      <c r="F88" s="10">
        <f>'[11]2Q2022'!F27</f>
        <v>14.6</v>
      </c>
      <c r="G88" s="10">
        <f>'[11]2Q2022'!G27</f>
        <v>1.5</v>
      </c>
      <c r="H88" s="10">
        <f>'[11]2Q2022'!H27</f>
        <v>185</v>
      </c>
      <c r="I88" s="10">
        <f>'[11]2Q2022'!I27</f>
        <v>35.9</v>
      </c>
      <c r="J88" s="10">
        <f>'[11]2Q2022'!J27</f>
        <v>0</v>
      </c>
      <c r="K88" s="10">
        <f>'[11]2Q2022'!K27</f>
        <v>0</v>
      </c>
      <c r="L88" s="10">
        <f>'[11]2Q2022'!L27</f>
        <v>222.4</v>
      </c>
      <c r="M88" s="10">
        <f>'[11]2Q2022'!M27</f>
        <v>0</v>
      </c>
      <c r="N88" s="10">
        <f>'[11]2Q2022'!N27</f>
        <v>237</v>
      </c>
      <c r="O88" s="10">
        <f>'[11]2Q2022'!O27</f>
        <v>0</v>
      </c>
    </row>
    <row r="89" spans="2:15" ht="15.75" thickBot="1">
      <c r="B89" s="98" t="s">
        <v>249</v>
      </c>
      <c r="C89" s="99" t="s">
        <v>239</v>
      </c>
      <c r="D89" s="10">
        <f>'[11]2Q2022'!D28</f>
        <v>918.8</v>
      </c>
      <c r="E89" s="10">
        <f>'[11]2Q2022'!E28</f>
        <v>174.7</v>
      </c>
      <c r="F89" s="10">
        <f>'[11]2Q2022'!F28</f>
        <v>1093.5</v>
      </c>
      <c r="G89" s="10">
        <f>'[11]2Q2022'!G28</f>
        <v>233.4</v>
      </c>
      <c r="H89" s="10">
        <f>'[11]2Q2022'!H28</f>
        <v>797.5</v>
      </c>
      <c r="I89" s="10">
        <f>'[11]2Q2022'!I28</f>
        <v>187</v>
      </c>
      <c r="J89" s="10">
        <f>'[11]2Q2022'!J28</f>
        <v>27.9</v>
      </c>
      <c r="K89" s="10">
        <f>'[11]2Q2022'!K28</f>
        <v>7.1</v>
      </c>
      <c r="L89" s="10">
        <f>'[11]2Q2022'!L28</f>
        <v>1252.9000000000001</v>
      </c>
      <c r="M89" s="10">
        <f>'[11]2Q2022'!M28</f>
        <v>28.4</v>
      </c>
      <c r="N89" s="10">
        <f>'[11]2Q2022'!N28</f>
        <v>2374.8000000000002</v>
      </c>
      <c r="O89" s="10">
        <f>O79</f>
        <v>5.9824419564919999</v>
      </c>
    </row>
    <row r="90" spans="2:15">
      <c r="G90" s="103"/>
      <c r="H90" s="13"/>
      <c r="I90" s="13"/>
      <c r="J90" s="13"/>
      <c r="K90" s="13"/>
      <c r="M90" s="13"/>
      <c r="N90" s="13"/>
      <c r="O90" s="13"/>
    </row>
    <row r="91" spans="2:15"/>
    <row r="92" spans="2:15" ht="15.75" thickBot="1"/>
    <row r="93" spans="2:15" ht="15.75" thickBot="1">
      <c r="B93" s="46" t="s">
        <v>201</v>
      </c>
      <c r="C93" s="47"/>
      <c r="D93" s="85" t="s">
        <v>241</v>
      </c>
      <c r="E93" s="86"/>
      <c r="F93" s="53"/>
      <c r="G93" s="85" t="s">
        <v>242</v>
      </c>
      <c r="H93" s="86"/>
      <c r="I93" s="86"/>
      <c r="J93" s="86"/>
      <c r="K93" s="53"/>
      <c r="L93" s="49" t="s">
        <v>238</v>
      </c>
      <c r="M93" s="48" t="s">
        <v>243</v>
      </c>
      <c r="N93" s="48" t="s">
        <v>176</v>
      </c>
    </row>
    <row r="94" spans="2:15" ht="15.75" thickBot="1">
      <c r="B94" s="37" t="str">
        <f>'[1]4_PL'!I5</f>
        <v>niebadane, nieprzeglądane, przekształcone*</v>
      </c>
      <c r="C94" s="96"/>
      <c r="D94" s="48" t="s">
        <v>169</v>
      </c>
      <c r="E94" s="48" t="s">
        <v>172</v>
      </c>
      <c r="F94" s="48" t="s">
        <v>239</v>
      </c>
      <c r="G94" s="48" t="s">
        <v>169</v>
      </c>
      <c r="H94" s="37" t="s">
        <v>171</v>
      </c>
      <c r="I94" s="96"/>
      <c r="J94" s="48" t="s">
        <v>173</v>
      </c>
      <c r="K94" s="48" t="s">
        <v>239</v>
      </c>
      <c r="L94" s="49"/>
      <c r="M94" s="35"/>
      <c r="N94" s="35"/>
    </row>
    <row r="95" spans="2:15" ht="15.75" thickBot="1">
      <c r="B95" s="37"/>
      <c r="C95" s="96"/>
      <c r="D95" s="38"/>
      <c r="E95" s="38"/>
      <c r="F95" s="38"/>
      <c r="G95" s="38"/>
      <c r="H95" s="97" t="s">
        <v>170</v>
      </c>
      <c r="I95" s="97" t="s">
        <v>171</v>
      </c>
      <c r="J95" s="38"/>
      <c r="K95" s="38"/>
      <c r="L95" s="53"/>
      <c r="M95" s="35"/>
      <c r="N95" s="35"/>
    </row>
    <row r="96" spans="2:15" ht="15.75" thickBot="1">
      <c r="B96" s="98" t="s">
        <v>194</v>
      </c>
      <c r="C96" s="99" t="s">
        <v>194</v>
      </c>
      <c r="D96" s="10">
        <f>'[11]2Q2021 '!D4</f>
        <v>609.1</v>
      </c>
      <c r="E96" s="10">
        <f>'[11]2Q2021 '!E4</f>
        <v>39.1</v>
      </c>
      <c r="F96" s="10">
        <f>'[11]2Q2021 '!F4</f>
        <v>648.20000000000005</v>
      </c>
      <c r="G96" s="10">
        <f>'[11]2Q2021 '!G4</f>
        <v>66.2</v>
      </c>
      <c r="H96" s="10">
        <f>'[11]2Q2021 '!H4</f>
        <v>265.8</v>
      </c>
      <c r="I96" s="10">
        <f>'[11]2Q2021 '!I4</f>
        <v>36.5</v>
      </c>
      <c r="J96" s="10">
        <f>'[11]2Q2021 '!J4</f>
        <v>30</v>
      </c>
      <c r="K96" s="10">
        <f>'[11]2Q2021 '!K4</f>
        <v>398.5</v>
      </c>
      <c r="L96" s="10">
        <f>'[11]2Q2021 '!L4</f>
        <v>24.6</v>
      </c>
      <c r="M96" s="10">
        <f>'[11]2Q2021 '!M4</f>
        <v>1071.3</v>
      </c>
      <c r="N96" s="10">
        <f>'[11]2Q2021 '!N4</f>
        <v>0</v>
      </c>
    </row>
    <row r="97" spans="2:14" ht="15.75" thickBot="1">
      <c r="B97" s="50" t="s">
        <v>244</v>
      </c>
      <c r="C97" s="101" t="s">
        <v>227</v>
      </c>
      <c r="D97" s="11">
        <f>'[11]2Q2021 '!D5</f>
        <v>78.599999999999994</v>
      </c>
      <c r="E97" s="11">
        <f>'[11]2Q2021 '!E5</f>
        <v>0</v>
      </c>
      <c r="F97" s="11">
        <f>'[11]2Q2021 '!F5</f>
        <v>78.599999999999994</v>
      </c>
      <c r="G97" s="11">
        <f>'[11]2Q2021 '!G5</f>
        <v>6.7</v>
      </c>
      <c r="H97" s="11">
        <f>'[11]2Q2021 '!H5</f>
        <v>49.7</v>
      </c>
      <c r="I97" s="11">
        <f>'[11]2Q2021 '!I5</f>
        <v>6.1</v>
      </c>
      <c r="J97" s="11">
        <f>'[11]2Q2021 '!J5</f>
        <v>0</v>
      </c>
      <c r="K97" s="11">
        <f>'[11]2Q2021 '!K5</f>
        <v>62.5</v>
      </c>
      <c r="L97" s="11">
        <f>'[11]2Q2021 '!L5</f>
        <v>0</v>
      </c>
      <c r="M97" s="11">
        <f>'[11]2Q2021 '!M5</f>
        <v>141.1</v>
      </c>
      <c r="N97" s="11">
        <f>'[11]2Q2021 '!N5</f>
        <v>0</v>
      </c>
    </row>
    <row r="98" spans="2:14" ht="15.75" thickBot="1">
      <c r="B98" s="100"/>
      <c r="C98" s="101" t="s">
        <v>229</v>
      </c>
      <c r="D98" s="11">
        <f>'[11]2Q2021 '!D6</f>
        <v>55.3</v>
      </c>
      <c r="E98" s="11">
        <f>'[11]2Q2021 '!E6</f>
        <v>0</v>
      </c>
      <c r="F98" s="11">
        <f>'[11]2Q2021 '!F6</f>
        <v>55.3</v>
      </c>
      <c r="G98" s="11">
        <f>'[11]2Q2021 '!G6</f>
        <v>4.9000000000000004</v>
      </c>
      <c r="H98" s="11">
        <f>'[11]2Q2021 '!H6</f>
        <v>30.5</v>
      </c>
      <c r="I98" s="11">
        <f>'[11]2Q2021 '!I6</f>
        <v>5.5</v>
      </c>
      <c r="J98" s="11">
        <f>'[11]2Q2021 '!J6</f>
        <v>0</v>
      </c>
      <c r="K98" s="11">
        <f>'[11]2Q2021 '!K6</f>
        <v>40.9</v>
      </c>
      <c r="L98" s="11">
        <f>'[11]2Q2021 '!L6</f>
        <v>0</v>
      </c>
      <c r="M98" s="11">
        <f>'[11]2Q2021 '!M6</f>
        <v>96.2</v>
      </c>
      <c r="N98" s="11">
        <f>'[11]2Q2021 '!N6</f>
        <v>0</v>
      </c>
    </row>
    <row r="99" spans="2:14" ht="15.75" thickBot="1">
      <c r="B99" s="100"/>
      <c r="C99" s="101" t="s">
        <v>228</v>
      </c>
      <c r="D99" s="11">
        <f>'[11]2Q2021 '!D7</f>
        <v>71.3</v>
      </c>
      <c r="E99" s="11">
        <f>'[11]2Q2021 '!E7</f>
        <v>0</v>
      </c>
      <c r="F99" s="11">
        <f>'[11]2Q2021 '!F7</f>
        <v>71.3</v>
      </c>
      <c r="G99" s="11">
        <f>'[11]2Q2021 '!G7</f>
        <v>9.4</v>
      </c>
      <c r="H99" s="11">
        <f>'[11]2Q2021 '!H7</f>
        <v>49</v>
      </c>
      <c r="I99" s="11">
        <f>'[11]2Q2021 '!I7</f>
        <v>4.5999999999999996</v>
      </c>
      <c r="J99" s="11">
        <f>'[11]2Q2021 '!J7</f>
        <v>0</v>
      </c>
      <c r="K99" s="11">
        <f>'[11]2Q2021 '!K7</f>
        <v>63</v>
      </c>
      <c r="L99" s="11">
        <f>'[11]2Q2021 '!L7</f>
        <v>0</v>
      </c>
      <c r="M99" s="11">
        <f>'[11]2Q2021 '!M7</f>
        <v>134.30000000000001</v>
      </c>
      <c r="N99" s="11">
        <f>'[11]2Q2021 '!N7</f>
        <v>0</v>
      </c>
    </row>
    <row r="100" spans="2:14" ht="15.75" thickBot="1">
      <c r="B100" s="100"/>
      <c r="C100" s="101" t="s">
        <v>231</v>
      </c>
      <c r="D100" s="11">
        <f>'[11]2Q2021 '!D8</f>
        <v>75.099999999999994</v>
      </c>
      <c r="E100" s="11">
        <f>'[11]2Q2021 '!E8</f>
        <v>0</v>
      </c>
      <c r="F100" s="11">
        <f>'[11]2Q2021 '!F8</f>
        <v>75.099999999999994</v>
      </c>
      <c r="G100" s="11">
        <f>'[11]2Q2021 '!G8</f>
        <v>7.1</v>
      </c>
      <c r="H100" s="11">
        <f>'[11]2Q2021 '!H8</f>
        <v>70</v>
      </c>
      <c r="I100" s="11">
        <f>'[11]2Q2021 '!I8</f>
        <v>11.7</v>
      </c>
      <c r="J100" s="11">
        <f>'[11]2Q2021 '!J8</f>
        <v>0</v>
      </c>
      <c r="K100" s="11">
        <f>'[11]2Q2021 '!K8</f>
        <v>88.8</v>
      </c>
      <c r="L100" s="11">
        <f>'[11]2Q2021 '!L8</f>
        <v>0</v>
      </c>
      <c r="M100" s="11">
        <f>'[11]2Q2021 '!M8</f>
        <v>163.9</v>
      </c>
      <c r="N100" s="11">
        <f>'[11]2Q2021 '!N8</f>
        <v>0</v>
      </c>
    </row>
    <row r="101" spans="2:14" ht="15.75" thickBot="1">
      <c r="B101" s="100"/>
      <c r="C101" s="101" t="s">
        <v>234</v>
      </c>
      <c r="D101" s="11">
        <f>'[11]2Q2021 '!D9</f>
        <v>15.3</v>
      </c>
      <c r="E101" s="11">
        <f>'[11]2Q2021 '!E9</f>
        <v>0</v>
      </c>
      <c r="F101" s="11">
        <f>'[11]2Q2021 '!F9</f>
        <v>15.3</v>
      </c>
      <c r="G101" s="11">
        <f>'[11]2Q2021 '!G9</f>
        <v>0.5</v>
      </c>
      <c r="H101" s="11">
        <f>'[11]2Q2021 '!H9</f>
        <v>38.4</v>
      </c>
      <c r="I101" s="11">
        <f>'[11]2Q2021 '!I9</f>
        <v>5.9</v>
      </c>
      <c r="J101" s="11">
        <f>'[11]2Q2021 '!J9</f>
        <v>0</v>
      </c>
      <c r="K101" s="11">
        <f>'[11]2Q2021 '!K9</f>
        <v>44.8</v>
      </c>
      <c r="L101" s="11">
        <f>'[11]2Q2021 '!L9</f>
        <v>0</v>
      </c>
      <c r="M101" s="11">
        <f>'[11]2Q2021 '!M9</f>
        <v>60.1</v>
      </c>
      <c r="N101" s="11">
        <f>'[11]2Q2021 '!N9</f>
        <v>0</v>
      </c>
    </row>
    <row r="102" spans="2:14" ht="15.75" thickBot="1">
      <c r="B102" s="100"/>
      <c r="C102" s="101" t="s">
        <v>233</v>
      </c>
      <c r="D102" s="11">
        <f>'[11]2Q2021 '!D10</f>
        <v>16.899999999999999</v>
      </c>
      <c r="E102" s="11">
        <f>'[11]2Q2021 '!E10</f>
        <v>0</v>
      </c>
      <c r="F102" s="11">
        <f>'[11]2Q2021 '!F10</f>
        <v>16.899999999999999</v>
      </c>
      <c r="G102" s="11">
        <f>'[11]2Q2021 '!G10</f>
        <v>0.8</v>
      </c>
      <c r="H102" s="11">
        <f>'[11]2Q2021 '!H10</f>
        <v>2.1</v>
      </c>
      <c r="I102" s="11">
        <f>'[11]2Q2021 '!I10</f>
        <v>0</v>
      </c>
      <c r="J102" s="11">
        <f>'[11]2Q2021 '!J10</f>
        <v>0</v>
      </c>
      <c r="K102" s="11">
        <f>'[11]2Q2021 '!K10</f>
        <v>2.9</v>
      </c>
      <c r="L102" s="11">
        <f>'[11]2Q2021 '!L10</f>
        <v>0</v>
      </c>
      <c r="M102" s="11">
        <f>'[11]2Q2021 '!M10</f>
        <v>19.8</v>
      </c>
      <c r="N102" s="11">
        <f>'[11]2Q2021 '!N10</f>
        <v>0</v>
      </c>
    </row>
    <row r="103" spans="2:14" ht="15.75" thickBot="1">
      <c r="B103" s="100"/>
      <c r="C103" s="101" t="s">
        <v>232</v>
      </c>
      <c r="D103" s="11">
        <f>'[11]2Q2021 '!D11</f>
        <v>25.7</v>
      </c>
      <c r="E103" s="11">
        <f>'[11]2Q2021 '!E11</f>
        <v>0</v>
      </c>
      <c r="F103" s="11">
        <f>'[11]2Q2021 '!F11</f>
        <v>25.7</v>
      </c>
      <c r="G103" s="11">
        <f>'[11]2Q2021 '!G11</f>
        <v>0</v>
      </c>
      <c r="H103" s="11">
        <f>'[11]2Q2021 '!H11</f>
        <v>12.9</v>
      </c>
      <c r="I103" s="11">
        <f>'[11]2Q2021 '!I11</f>
        <v>1.1000000000000001</v>
      </c>
      <c r="J103" s="11">
        <f>'[11]2Q2021 '!J11</f>
        <v>0</v>
      </c>
      <c r="K103" s="11">
        <f>'[11]2Q2021 '!K11</f>
        <v>14</v>
      </c>
      <c r="L103" s="11">
        <f>'[11]2Q2021 '!L11</f>
        <v>0</v>
      </c>
      <c r="M103" s="11">
        <f>'[11]2Q2021 '!M11</f>
        <v>39.700000000000003</v>
      </c>
      <c r="N103" s="11">
        <f>'[11]2Q2021 '!N11</f>
        <v>0</v>
      </c>
    </row>
    <row r="104" spans="2:14" ht="15.75" thickBot="1">
      <c r="B104" s="100"/>
      <c r="C104" s="101" t="s">
        <v>250</v>
      </c>
      <c r="D104" s="11">
        <f>'[11]2Q2021 '!D12</f>
        <v>0</v>
      </c>
      <c r="E104" s="11">
        <f>'[11]2Q2021 '!E12</f>
        <v>0</v>
      </c>
      <c r="F104" s="11">
        <f>'[11]2Q2021 '!F12</f>
        <v>0</v>
      </c>
      <c r="G104" s="11">
        <f>'[11]2Q2021 '!G12</f>
        <v>0</v>
      </c>
      <c r="H104" s="11">
        <f>'[11]2Q2021 '!H12</f>
        <v>26.8</v>
      </c>
      <c r="I104" s="11">
        <f>'[11]2Q2021 '!I12</f>
        <v>3.3</v>
      </c>
      <c r="J104" s="11">
        <f>'[11]2Q2021 '!J12</f>
        <v>0</v>
      </c>
      <c r="K104" s="11">
        <f>'[11]2Q2021 '!K12</f>
        <v>30.1</v>
      </c>
      <c r="L104" s="11">
        <f>'[11]2Q2021 '!L12</f>
        <v>0</v>
      </c>
      <c r="M104" s="11">
        <f>'[11]2Q2021 '!M12</f>
        <v>30.1</v>
      </c>
      <c r="N104" s="11">
        <f>'[11]2Q2021 '!N12</f>
        <v>0</v>
      </c>
    </row>
    <row r="105" spans="2:14" ht="15.75" thickBot="1">
      <c r="B105" s="100"/>
      <c r="C105" s="101" t="s">
        <v>251</v>
      </c>
      <c r="D105" s="11">
        <f>'[11]2Q2021 '!D13</f>
        <v>0</v>
      </c>
      <c r="E105" s="11">
        <f>'[11]2Q2021 '!E13</f>
        <v>0</v>
      </c>
      <c r="F105" s="11">
        <f>'[11]2Q2021 '!F13</f>
        <v>0</v>
      </c>
      <c r="G105" s="11">
        <f>'[11]2Q2021 '!G13</f>
        <v>0</v>
      </c>
      <c r="H105" s="11">
        <f>'[11]2Q2021 '!H13</f>
        <v>0</v>
      </c>
      <c r="I105" s="11">
        <f>'[11]2Q2021 '!I13</f>
        <v>0</v>
      </c>
      <c r="J105" s="11">
        <f>'[11]2Q2021 '!J13</f>
        <v>0</v>
      </c>
      <c r="K105" s="11">
        <f>'[11]2Q2021 '!K13</f>
        <v>0</v>
      </c>
      <c r="L105" s="11">
        <f>'[11]2Q2021 '!L13</f>
        <v>0</v>
      </c>
      <c r="M105" s="11">
        <f>'[11]2Q2021 '!M13</f>
        <v>0</v>
      </c>
      <c r="N105" s="11">
        <f>'[11]2Q2021 '!N13</f>
        <v>0</v>
      </c>
    </row>
    <row r="106" spans="2:14" ht="15.75" thickBot="1">
      <c r="B106" s="100"/>
      <c r="C106" s="101" t="s">
        <v>252</v>
      </c>
      <c r="D106" s="11">
        <f>'[11]2Q2021 '!D14</f>
        <v>0</v>
      </c>
      <c r="E106" s="11">
        <f>'[11]2Q2021 '!E14</f>
        <v>0</v>
      </c>
      <c r="F106" s="11">
        <f>'[11]2Q2021 '!F14</f>
        <v>0</v>
      </c>
      <c r="G106" s="11">
        <f>'[11]2Q2021 '!G14</f>
        <v>0</v>
      </c>
      <c r="H106" s="11">
        <f>'[11]2Q2021 '!H14</f>
        <v>0</v>
      </c>
      <c r="I106" s="11">
        <f>'[11]2Q2021 '!I14</f>
        <v>0</v>
      </c>
      <c r="J106" s="11">
        <f>'[11]2Q2021 '!J14</f>
        <v>0</v>
      </c>
      <c r="K106" s="11">
        <f>'[11]2Q2021 '!K14</f>
        <v>0</v>
      </c>
      <c r="L106" s="11">
        <f>'[11]2Q2021 '!L14</f>
        <v>0</v>
      </c>
      <c r="M106" s="11">
        <f>'[11]2Q2021 '!M14</f>
        <v>0</v>
      </c>
      <c r="N106" s="11">
        <f>'[11]2Q2021 '!N14</f>
        <v>0</v>
      </c>
    </row>
    <row r="107" spans="2:14" ht="15.75" thickBot="1">
      <c r="B107" s="100"/>
      <c r="C107" s="101" t="s">
        <v>179</v>
      </c>
      <c r="D107" s="11">
        <f>'[11]2Q2021 '!D15</f>
        <v>0</v>
      </c>
      <c r="E107" s="11">
        <f>'[11]2Q2021 '!E15</f>
        <v>0</v>
      </c>
      <c r="F107" s="11">
        <f>'[11]2Q2021 '!F15</f>
        <v>0</v>
      </c>
      <c r="G107" s="11">
        <f>'[11]2Q2021 '!G15</f>
        <v>0</v>
      </c>
      <c r="H107" s="11">
        <f>'[11]2Q2021 '!H15</f>
        <v>0</v>
      </c>
      <c r="I107" s="11">
        <f>'[11]2Q2021 '!I15</f>
        <v>0</v>
      </c>
      <c r="J107" s="11">
        <f>'[11]2Q2021 '!J15</f>
        <v>0</v>
      </c>
      <c r="K107" s="11">
        <f>'[11]2Q2021 '!K15</f>
        <v>0</v>
      </c>
      <c r="L107" s="11">
        <f>'[11]2Q2021 '!L15</f>
        <v>0</v>
      </c>
      <c r="M107" s="11">
        <f>'[11]2Q2021 '!M15</f>
        <v>0</v>
      </c>
      <c r="N107" s="11">
        <f>'[11]2Q2021 '!N15</f>
        <v>29.2</v>
      </c>
    </row>
    <row r="108" spans="2:14" ht="15.75" thickBot="1">
      <c r="B108" s="100"/>
      <c r="C108" s="101" t="s">
        <v>235</v>
      </c>
      <c r="D108" s="11">
        <f>'[11]2Q2021 '!D16</f>
        <v>13</v>
      </c>
      <c r="E108" s="11">
        <f>'[11]2Q2021 '!E16</f>
        <v>0</v>
      </c>
      <c r="F108" s="11">
        <f>'[11]2Q2021 '!F16</f>
        <v>13</v>
      </c>
      <c r="G108" s="11">
        <f>'[11]2Q2021 '!G16</f>
        <v>0</v>
      </c>
      <c r="H108" s="11">
        <f>'[11]2Q2021 '!H16</f>
        <v>0</v>
      </c>
      <c r="I108" s="11">
        <f>'[11]2Q2021 '!I16</f>
        <v>0</v>
      </c>
      <c r="J108" s="11">
        <f>'[11]2Q2021 '!J16</f>
        <v>0</v>
      </c>
      <c r="K108" s="11">
        <f>'[11]2Q2021 '!K16</f>
        <v>0</v>
      </c>
      <c r="L108" s="11">
        <f>'[11]2Q2021 '!L16</f>
        <v>0</v>
      </c>
      <c r="M108" s="11">
        <f>'[11]2Q2021 '!M16</f>
        <v>13</v>
      </c>
      <c r="N108" s="11">
        <f>'[11]2Q2021 '!N16</f>
        <v>0</v>
      </c>
    </row>
    <row r="109" spans="2:14" ht="15.75" thickBot="1">
      <c r="B109" s="100"/>
      <c r="C109" s="101" t="s">
        <v>253</v>
      </c>
      <c r="D109" s="11">
        <f>'[11]2Q2021 '!D17</f>
        <v>0</v>
      </c>
      <c r="E109" s="11">
        <f>'[11]2Q2021 '!E17</f>
        <v>0</v>
      </c>
      <c r="F109" s="11">
        <f>'[11]2Q2021 '!F17</f>
        <v>0</v>
      </c>
      <c r="G109" s="11">
        <f>'[11]2Q2021 '!G17</f>
        <v>0</v>
      </c>
      <c r="H109" s="11">
        <f>'[11]2Q2021 '!H17</f>
        <v>11.9</v>
      </c>
      <c r="I109" s="11">
        <f>'[11]2Q2021 '!I17</f>
        <v>1.8</v>
      </c>
      <c r="J109" s="11">
        <f>'[11]2Q2021 '!J17</f>
        <v>0</v>
      </c>
      <c r="K109" s="11">
        <f>'[11]2Q2021 '!K17</f>
        <v>13.7</v>
      </c>
      <c r="L109" s="11">
        <f>'[11]2Q2021 '!L17</f>
        <v>0</v>
      </c>
      <c r="M109" s="11">
        <f>'[11]2Q2021 '!M17</f>
        <v>13.7</v>
      </c>
      <c r="N109" s="11">
        <f>'[11]2Q2021 '!N17</f>
        <v>0</v>
      </c>
    </row>
    <row r="110" spans="2:14" ht="15.75" thickBot="1">
      <c r="B110" s="102"/>
      <c r="C110" s="99" t="s">
        <v>239</v>
      </c>
      <c r="D110" s="10">
        <f>'[11]2Q2021 '!D18</f>
        <v>351.2</v>
      </c>
      <c r="E110" s="10">
        <f>'[11]2Q2021 '!E18</f>
        <v>0</v>
      </c>
      <c r="F110" s="10">
        <f>'[11]2Q2021 '!F18</f>
        <v>351.2</v>
      </c>
      <c r="G110" s="10">
        <f>'[11]2Q2021 '!G18</f>
        <v>29.4</v>
      </c>
      <c r="H110" s="10">
        <f>'[11]2Q2021 '!H18</f>
        <v>291.3</v>
      </c>
      <c r="I110" s="10">
        <f>'[11]2Q2021 '!I18</f>
        <v>40</v>
      </c>
      <c r="J110" s="10">
        <f>'[11]2Q2021 '!J18</f>
        <v>0</v>
      </c>
      <c r="K110" s="10">
        <f>'[11]2Q2021 '!K18</f>
        <v>360.7</v>
      </c>
      <c r="L110" s="10">
        <f>'[11]2Q2021 '!L18</f>
        <v>0</v>
      </c>
      <c r="M110" s="10">
        <f>'[11]2Q2021 '!M18</f>
        <v>711.9</v>
      </c>
      <c r="N110" s="10">
        <f>'[11]2Q2021 '!N18</f>
        <v>29.2</v>
      </c>
    </row>
    <row r="111" spans="2:14" ht="15.75" thickBot="1">
      <c r="B111" s="50" t="s">
        <v>196</v>
      </c>
      <c r="C111" s="101" t="s">
        <v>230</v>
      </c>
      <c r="D111" s="11">
        <f>'[11]2Q2021 '!D19</f>
        <v>44.7</v>
      </c>
      <c r="E111" s="11">
        <f>'[11]2Q2021 '!E19</f>
        <v>0</v>
      </c>
      <c r="F111" s="11">
        <f>'[11]2Q2021 '!F19</f>
        <v>44.7</v>
      </c>
      <c r="G111" s="11">
        <f>'[11]2Q2021 '!G19</f>
        <v>0.8</v>
      </c>
      <c r="H111" s="11">
        <f>'[11]2Q2021 '!H19</f>
        <v>0</v>
      </c>
      <c r="I111" s="11">
        <f>'[11]2Q2021 '!I19</f>
        <v>0</v>
      </c>
      <c r="J111" s="11">
        <f>'[11]2Q2021 '!J19</f>
        <v>0</v>
      </c>
      <c r="K111" s="11">
        <f>'[11]2Q2021 '!K19</f>
        <v>0.8</v>
      </c>
      <c r="L111" s="11">
        <f>'[11]2Q2021 '!L19</f>
        <v>0</v>
      </c>
      <c r="M111" s="11">
        <f>'[11]2Q2021 '!M19</f>
        <v>45.5</v>
      </c>
      <c r="N111" s="11">
        <f>'[11]2Q2021 '!N19</f>
        <v>0</v>
      </c>
    </row>
    <row r="112" spans="2:14" ht="15.75" thickBot="1">
      <c r="B112" s="100"/>
      <c r="C112" s="101" t="s">
        <v>226</v>
      </c>
      <c r="D112" s="11">
        <f>'[11]2Q2021 '!D20</f>
        <v>0</v>
      </c>
      <c r="E112" s="11">
        <f>'[11]2Q2021 '!E20</f>
        <v>0</v>
      </c>
      <c r="F112" s="11">
        <f>'[11]2Q2021 '!F20</f>
        <v>0</v>
      </c>
      <c r="G112" s="11">
        <f>'[11]2Q2021 '!G20</f>
        <v>0</v>
      </c>
      <c r="H112" s="11">
        <f>'[11]2Q2021 '!H20</f>
        <v>8.6</v>
      </c>
      <c r="I112" s="11">
        <f>'[11]2Q2021 '!I20</f>
        <v>0</v>
      </c>
      <c r="J112" s="11">
        <f>'[11]2Q2021 '!J20</f>
        <v>0</v>
      </c>
      <c r="K112" s="11">
        <f>'[11]2Q2021 '!K20</f>
        <v>8.6</v>
      </c>
      <c r="L112" s="11">
        <f>'[11]2Q2021 '!L20</f>
        <v>0</v>
      </c>
      <c r="M112" s="11">
        <f>'[11]2Q2021 '!M20</f>
        <v>8.6</v>
      </c>
      <c r="N112" s="11">
        <f>'[11]2Q2021 '!N20</f>
        <v>30.3</v>
      </c>
    </row>
    <row r="113" spans="2:14" ht="15.75" thickBot="1">
      <c r="B113" s="100"/>
      <c r="C113" s="101" t="s">
        <v>237</v>
      </c>
      <c r="D113" s="11">
        <f>'[11]2Q2021 '!D21</f>
        <v>0</v>
      </c>
      <c r="E113" s="11">
        <f>'[11]2Q2021 '!E21</f>
        <v>0</v>
      </c>
      <c r="F113" s="11">
        <f>'[11]2Q2021 '!F21</f>
        <v>0</v>
      </c>
      <c r="G113" s="11">
        <f>'[11]2Q2021 '!G21</f>
        <v>0</v>
      </c>
      <c r="H113" s="11">
        <f>'[11]2Q2021 '!H21</f>
        <v>46.2</v>
      </c>
      <c r="I113" s="11">
        <f>'[11]2Q2021 '!I21</f>
        <v>3.6</v>
      </c>
      <c r="J113" s="11">
        <f>'[11]2Q2021 '!J21</f>
        <v>0</v>
      </c>
      <c r="K113" s="11">
        <f>'[11]2Q2021 '!K21</f>
        <v>49.8</v>
      </c>
      <c r="L113" s="11">
        <f>'[11]2Q2021 '!L21</f>
        <v>0</v>
      </c>
      <c r="M113" s="11">
        <f>'[11]2Q2021 '!M21</f>
        <v>49.8</v>
      </c>
      <c r="N113" s="11">
        <f>'[11]2Q2021 '!N21</f>
        <v>0</v>
      </c>
    </row>
    <row r="114" spans="2:14" ht="15.75" thickBot="1">
      <c r="B114" s="100"/>
      <c r="C114" s="101" t="s">
        <v>245</v>
      </c>
      <c r="D114" s="11">
        <f>'[11]2Q2021 '!D22</f>
        <v>0</v>
      </c>
      <c r="E114" s="11">
        <f>'[11]2Q2021 '!E22</f>
        <v>0</v>
      </c>
      <c r="F114" s="11">
        <f>'[11]2Q2021 '!F22</f>
        <v>0</v>
      </c>
      <c r="G114" s="11">
        <f>'[11]2Q2021 '!G22</f>
        <v>0</v>
      </c>
      <c r="H114" s="11">
        <f>'[11]2Q2021 '!H22</f>
        <v>11.2</v>
      </c>
      <c r="I114" s="11">
        <f>'[11]2Q2021 '!I22</f>
        <v>0.9</v>
      </c>
      <c r="J114" s="11">
        <f>'[11]2Q2021 '!J22</f>
        <v>0</v>
      </c>
      <c r="K114" s="11">
        <f>'[11]2Q2021 '!K22</f>
        <v>12.1</v>
      </c>
      <c r="L114" s="11">
        <f>'[11]2Q2021 '!L22</f>
        <v>0</v>
      </c>
      <c r="M114" s="11">
        <f>'[11]2Q2021 '!M22</f>
        <v>12.1</v>
      </c>
      <c r="N114" s="11">
        <f>'[11]2Q2021 '!N22</f>
        <v>0</v>
      </c>
    </row>
    <row r="115" spans="2:14" ht="15.75" thickBot="1">
      <c r="B115" s="100"/>
      <c r="C115" s="101" t="s">
        <v>246</v>
      </c>
      <c r="D115" s="11">
        <f>'[11]2Q2021 '!D23</f>
        <v>0</v>
      </c>
      <c r="E115" s="11">
        <f>'[11]2Q2021 '!E23</f>
        <v>0</v>
      </c>
      <c r="F115" s="11">
        <f>'[11]2Q2021 '!F23</f>
        <v>0</v>
      </c>
      <c r="G115" s="11">
        <f>'[11]2Q2021 '!G23</f>
        <v>0</v>
      </c>
      <c r="H115" s="11">
        <f>'[11]2Q2021 '!H23</f>
        <v>2.4</v>
      </c>
      <c r="I115" s="11">
        <f>'[11]2Q2021 '!I23</f>
        <v>0</v>
      </c>
      <c r="J115" s="11">
        <f>'[11]2Q2021 '!J23</f>
        <v>0</v>
      </c>
      <c r="K115" s="11">
        <f>'[11]2Q2021 '!K23</f>
        <v>2.4</v>
      </c>
      <c r="L115" s="11">
        <f>'[11]2Q2021 '!L23</f>
        <v>0</v>
      </c>
      <c r="M115" s="11">
        <f>'[11]2Q2021 '!M23</f>
        <v>2.4</v>
      </c>
      <c r="N115" s="11">
        <f>'[11]2Q2021 '!N23</f>
        <v>0</v>
      </c>
    </row>
    <row r="116" spans="2:14" ht="15.75" thickBot="1">
      <c r="B116" s="100"/>
      <c r="C116" s="101" t="s">
        <v>247</v>
      </c>
      <c r="D116" s="11">
        <f>'[11]2Q2021 '!D24</f>
        <v>0</v>
      </c>
      <c r="E116" s="11">
        <f>'[11]2Q2021 '!E24</f>
        <v>0</v>
      </c>
      <c r="F116" s="11">
        <f>'[11]2Q2021 '!F24</f>
        <v>0</v>
      </c>
      <c r="G116" s="11">
        <f>'[11]2Q2021 '!G24</f>
        <v>0</v>
      </c>
      <c r="H116" s="11">
        <f>'[11]2Q2021 '!H24</f>
        <v>28.8</v>
      </c>
      <c r="I116" s="11">
        <f>'[11]2Q2021 '!I24</f>
        <v>1.9</v>
      </c>
      <c r="J116" s="11">
        <f>'[11]2Q2021 '!J24</f>
        <v>0</v>
      </c>
      <c r="K116" s="11">
        <f>'[11]2Q2021 '!K24</f>
        <v>30.7</v>
      </c>
      <c r="L116" s="11">
        <f>'[11]2Q2021 '!L24</f>
        <v>0</v>
      </c>
      <c r="M116" s="11">
        <f>'[11]2Q2021 '!M24</f>
        <v>30.7</v>
      </c>
      <c r="N116" s="11">
        <f>'[11]2Q2021 '!N24</f>
        <v>0</v>
      </c>
    </row>
    <row r="117" spans="2:14" ht="15.75" thickBot="1">
      <c r="B117" s="100"/>
      <c r="C117" s="101" t="s">
        <v>248</v>
      </c>
      <c r="D117" s="11">
        <f>'[11]2Q2021 '!D25</f>
        <v>0</v>
      </c>
      <c r="E117" s="11">
        <f>'[11]2Q2021 '!E25</f>
        <v>0</v>
      </c>
      <c r="F117" s="11">
        <f>'[11]2Q2021 '!F25</f>
        <v>0</v>
      </c>
      <c r="G117" s="11">
        <f>'[11]2Q2021 '!G25</f>
        <v>0</v>
      </c>
      <c r="H117" s="11">
        <f>'[11]2Q2021 '!H25</f>
        <v>1.9</v>
      </c>
      <c r="I117" s="11">
        <f>'[11]2Q2021 '!I25</f>
        <v>0</v>
      </c>
      <c r="J117" s="11">
        <f>'[11]2Q2021 '!J25</f>
        <v>0</v>
      </c>
      <c r="K117" s="11">
        <f>'[11]2Q2021 '!K25</f>
        <v>1.9</v>
      </c>
      <c r="L117" s="11">
        <f>'[11]2Q2021 '!L25</f>
        <v>0</v>
      </c>
      <c r="M117" s="11">
        <f>'[11]2Q2021 '!M25</f>
        <v>1.9</v>
      </c>
      <c r="N117" s="11">
        <f>'[11]2Q2021 '!N25</f>
        <v>0</v>
      </c>
    </row>
    <row r="118" spans="2:14" ht="15.75" thickBot="1">
      <c r="B118" s="100"/>
      <c r="C118" s="101" t="s">
        <v>236</v>
      </c>
      <c r="D118" s="11">
        <f>'[11]2Q2021 '!D26</f>
        <v>0</v>
      </c>
      <c r="E118" s="11">
        <f>'[11]2Q2021 '!E26</f>
        <v>0</v>
      </c>
      <c r="F118" s="11">
        <f>'[11]2Q2021 '!F26</f>
        <v>0</v>
      </c>
      <c r="G118" s="11">
        <f>'[11]2Q2021 '!G26</f>
        <v>0</v>
      </c>
      <c r="H118" s="11">
        <f>'[11]2Q2021 '!H26</f>
        <v>54</v>
      </c>
      <c r="I118" s="11">
        <f>'[11]2Q2021 '!I26</f>
        <v>12</v>
      </c>
      <c r="J118" s="11">
        <f>'[11]2Q2021 '!J26</f>
        <v>0</v>
      </c>
      <c r="K118" s="11">
        <f>'[11]2Q2021 '!K26</f>
        <v>66</v>
      </c>
      <c r="L118" s="11">
        <f>'[11]2Q2021 '!L26</f>
        <v>0</v>
      </c>
      <c r="M118" s="11">
        <f>'[11]2Q2021 '!M26</f>
        <v>66</v>
      </c>
      <c r="N118" s="11">
        <f>'[11]2Q2021 '!N26</f>
        <v>0</v>
      </c>
    </row>
    <row r="119" spans="2:14" ht="15.75" thickBot="1">
      <c r="B119" s="98"/>
      <c r="C119" s="99" t="s">
        <v>239</v>
      </c>
      <c r="D119" s="10">
        <f>'[11]2Q2021 '!D27</f>
        <v>44.7</v>
      </c>
      <c r="E119" s="10">
        <f>'[11]2Q2021 '!E27</f>
        <v>0</v>
      </c>
      <c r="F119" s="10">
        <f>'[11]2Q2021 '!F27</f>
        <v>44.7</v>
      </c>
      <c r="G119" s="10">
        <f>'[11]2Q2021 '!G27</f>
        <v>0.8</v>
      </c>
      <c r="H119" s="10">
        <f>'[11]2Q2021 '!H27</f>
        <v>153.1</v>
      </c>
      <c r="I119" s="10">
        <f>'[11]2Q2021 '!I27</f>
        <v>18.399999999999999</v>
      </c>
      <c r="J119" s="10">
        <f>'[11]2Q2021 '!J27</f>
        <v>0</v>
      </c>
      <c r="K119" s="10">
        <f>'[11]2Q2021 '!K27</f>
        <v>172.3</v>
      </c>
      <c r="L119" s="10">
        <f>'[11]2Q2021 '!L27</f>
        <v>0</v>
      </c>
      <c r="M119" s="10">
        <f>'[11]2Q2021 '!M27</f>
        <v>217</v>
      </c>
      <c r="N119" s="10">
        <f>'[11]2Q2021 '!N27</f>
        <v>30.3</v>
      </c>
    </row>
    <row r="120" spans="2:14" ht="15.75" thickBot="1">
      <c r="B120" s="98" t="s">
        <v>249</v>
      </c>
      <c r="C120" s="99" t="s">
        <v>239</v>
      </c>
      <c r="D120" s="10">
        <f>'[11]2Q2021 '!D28</f>
        <v>1005</v>
      </c>
      <c r="E120" s="10">
        <f>'[11]2Q2021 '!E28</f>
        <v>39.1</v>
      </c>
      <c r="F120" s="10">
        <f>'[11]2Q2021 '!F28</f>
        <v>1044.0999999999999</v>
      </c>
      <c r="G120" s="10">
        <f>'[11]2Q2021 '!G28</f>
        <v>96.4</v>
      </c>
      <c r="H120" s="10">
        <f>'[11]2Q2021 '!H28</f>
        <v>710.2</v>
      </c>
      <c r="I120" s="10">
        <f>'[11]2Q2021 '!I28</f>
        <v>94.9</v>
      </c>
      <c r="J120" s="10">
        <f>'[11]2Q2021 '!J28</f>
        <v>30</v>
      </c>
      <c r="K120" s="10">
        <f>'[11]2Q2021 '!K28</f>
        <v>931.5</v>
      </c>
      <c r="L120" s="10">
        <f>'[11]2Q2021 '!L28</f>
        <v>24.6</v>
      </c>
      <c r="M120" s="10">
        <f>'[11]2Q2021 '!M28</f>
        <v>2000.2</v>
      </c>
      <c r="N120" s="10">
        <f>'[11]2Q2021 '!N28</f>
        <v>59.5</v>
      </c>
    </row>
    <row r="121" spans="2:14">
      <c r="E121" s="13"/>
      <c r="G121" s="13"/>
      <c r="H121" s="13"/>
      <c r="I121" s="13"/>
      <c r="J121" s="13"/>
      <c r="L121" s="13"/>
      <c r="M121" s="13"/>
      <c r="N121" s="13"/>
    </row>
    <row r="122" spans="2:14"/>
  </sheetData>
  <mergeCells count="70">
    <mergeCell ref="B97:B110"/>
    <mergeCell ref="B111:B118"/>
    <mergeCell ref="M93:M95"/>
    <mergeCell ref="N93:N95"/>
    <mergeCell ref="B94:C94"/>
    <mergeCell ref="D94:D95"/>
    <mergeCell ref="E94:E95"/>
    <mergeCell ref="F94:F95"/>
    <mergeCell ref="G94:G95"/>
    <mergeCell ref="H94:I94"/>
    <mergeCell ref="J94:J95"/>
    <mergeCell ref="K94:K95"/>
    <mergeCell ref="B66:B79"/>
    <mergeCell ref="B80:B87"/>
    <mergeCell ref="B93:C93"/>
    <mergeCell ref="D93:F93"/>
    <mergeCell ref="G93:K93"/>
    <mergeCell ref="L93:L95"/>
    <mergeCell ref="B95:C95"/>
    <mergeCell ref="O62:O64"/>
    <mergeCell ref="B63:C63"/>
    <mergeCell ref="D63:D64"/>
    <mergeCell ref="E63:E64"/>
    <mergeCell ref="F63:F64"/>
    <mergeCell ref="G63:G64"/>
    <mergeCell ref="H63:I63"/>
    <mergeCell ref="J63:J64"/>
    <mergeCell ref="K63:K64"/>
    <mergeCell ref="L63:L64"/>
    <mergeCell ref="B50:B57"/>
    <mergeCell ref="B62:C62"/>
    <mergeCell ref="D62:F62"/>
    <mergeCell ref="G62:K62"/>
    <mergeCell ref="M62:M64"/>
    <mergeCell ref="N62:N64"/>
    <mergeCell ref="B64:C64"/>
    <mergeCell ref="G33:G34"/>
    <mergeCell ref="H33:I33"/>
    <mergeCell ref="J33:J34"/>
    <mergeCell ref="K33:K34"/>
    <mergeCell ref="B34:C34"/>
    <mergeCell ref="B36:B49"/>
    <mergeCell ref="B32:C32"/>
    <mergeCell ref="D32:F32"/>
    <mergeCell ref="G32:K32"/>
    <mergeCell ref="L32:L34"/>
    <mergeCell ref="M32:M34"/>
    <mergeCell ref="N32:N34"/>
    <mergeCell ref="B33:C33"/>
    <mergeCell ref="D33:D34"/>
    <mergeCell ref="E33:E34"/>
    <mergeCell ref="F33:F34"/>
    <mergeCell ref="J3:J4"/>
    <mergeCell ref="K3:K4"/>
    <mergeCell ref="L3:L4"/>
    <mergeCell ref="B4:C4"/>
    <mergeCell ref="B6:B19"/>
    <mergeCell ref="B20:B27"/>
    <mergeCell ref="B3:C3"/>
    <mergeCell ref="D3:D4"/>
    <mergeCell ref="E3:E4"/>
    <mergeCell ref="F3:F4"/>
    <mergeCell ref="G3:G4"/>
    <mergeCell ref="H3:I3"/>
    <mergeCell ref="B2:C2"/>
    <mergeCell ref="D2:F2"/>
    <mergeCell ref="G2:K2"/>
    <mergeCell ref="M2:M4"/>
    <mergeCell ref="N2:N4"/>
    <mergeCell ref="O2:O4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22</vt:i4>
      </vt:variant>
    </vt:vector>
  </HeadingPairs>
  <TitlesOfParts>
    <vt:vector size="30" baseType="lpstr">
      <vt:lpstr>P&amp;L</vt:lpstr>
      <vt:lpstr>BS</vt:lpstr>
      <vt:lpstr>CF</vt:lpstr>
      <vt:lpstr>EQ</vt:lpstr>
      <vt:lpstr>16_SEGMENTY_1</vt:lpstr>
      <vt:lpstr>16_SEGMENTY_1A</vt:lpstr>
      <vt:lpstr>16_SEGMENTY_1B</vt:lpstr>
      <vt:lpstr>17_SEGMENTY_2</vt:lpstr>
      <vt:lpstr>BIP_BS</vt:lpstr>
      <vt:lpstr>BIP_CF</vt:lpstr>
      <vt:lpstr>BIP_EC</vt:lpstr>
      <vt:lpstr>BIP_EC_OP</vt:lpstr>
      <vt:lpstr>BIP_EC_OP2</vt:lpstr>
      <vt:lpstr>BIP_PL</vt:lpstr>
      <vt:lpstr>BIP_SEGMENTY_1</vt:lpstr>
      <vt:lpstr>BIP_SEGMENTY_1_OP</vt:lpstr>
      <vt:lpstr>BIP_SEGMENTY_1_OP_2</vt:lpstr>
      <vt:lpstr>BIP_SEGMENTY_PRZYCHODY</vt:lpstr>
      <vt:lpstr>BIP_SEGMENTY_PRZYCHODY_OP</vt:lpstr>
      <vt:lpstr>BIP_SEGMENTY_PRZYCHODY_OP2</vt:lpstr>
      <vt:lpstr>BIP_SEGMENTY_PRZYCHODY_OP4</vt:lpstr>
      <vt:lpstr>BIP_SEGMENTY_Q</vt:lpstr>
      <vt:lpstr>'16_SEGMENTY_1B'!BIP_SEGMENTY_UZG_DO_SSF</vt:lpstr>
      <vt:lpstr>BIP_SEGMENTY_UZG_DO_SSF</vt:lpstr>
      <vt:lpstr>BIP_Segmenty1Acz1</vt:lpstr>
      <vt:lpstr>BIP_Segmenty1Acz2</vt:lpstr>
      <vt:lpstr>BIP_Segmenty1B</vt:lpstr>
      <vt:lpstr>BIP_Segmenty1Q222</vt:lpstr>
      <vt:lpstr>CF!Obszar_wydruku</vt:lpstr>
      <vt:lpstr>EQ!Obszar_wydruku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Staszkowska</dc:creator>
  <cp:lastModifiedBy>Patrycja Staszkowska</cp:lastModifiedBy>
  <dcterms:created xsi:type="dcterms:W3CDTF">2022-10-25T11:37:26Z</dcterms:created>
  <dcterms:modified xsi:type="dcterms:W3CDTF">2022-10-25T14:21:42Z</dcterms:modified>
</cp:coreProperties>
</file>